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 activeTab="1"/>
  </bookViews>
  <sheets>
    <sheet name="Условие" sheetId="2" r:id="rId1"/>
    <sheet name="Решение" sheetId="1" r:id="rId2"/>
  </sheets>
  <externalReferences>
    <externalReference r:id="rId3"/>
  </externalReferences>
  <calcPr calcId="125725"/>
</workbook>
</file>

<file path=xl/calcChain.xml><?xml version="1.0" encoding="utf-8"?>
<calcChain xmlns="http://schemas.openxmlformats.org/spreadsheetml/2006/main">
  <c r="K5" i="2"/>
  <c r="L5" s="1"/>
  <c r="M5" s="1"/>
  <c r="D105" i="1"/>
  <c r="D106"/>
  <c r="D104"/>
  <c r="D68"/>
  <c r="D69"/>
  <c r="D71"/>
  <c r="B66"/>
  <c r="C66" s="1"/>
  <c r="B67"/>
  <c r="C67" s="1"/>
  <c r="B68"/>
  <c r="C68" s="1"/>
  <c r="B69"/>
  <c r="C69" s="1"/>
  <c r="B70"/>
  <c r="C70" s="1"/>
  <c r="B71"/>
  <c r="C71" s="1"/>
  <c r="B72"/>
  <c r="C72" s="1"/>
  <c r="B73"/>
  <c r="C73" s="1"/>
  <c r="B65"/>
  <c r="A70"/>
  <c r="D70" s="1"/>
  <c r="A72"/>
  <c r="A73" s="1"/>
  <c r="D73" s="1"/>
  <c r="A65"/>
  <c r="A66" s="1"/>
  <c r="A67" s="1"/>
  <c r="D67" s="1"/>
  <c r="G62"/>
  <c r="E71" l="1"/>
  <c r="F71" s="1"/>
  <c r="E70"/>
  <c r="F70" s="1"/>
  <c r="E73"/>
  <c r="F73" s="1"/>
  <c r="E68"/>
  <c r="F68" s="1"/>
  <c r="D72"/>
  <c r="E72" s="1"/>
  <c r="F72" s="1"/>
  <c r="E67"/>
  <c r="F67" s="1"/>
  <c r="E69"/>
  <c r="F69" s="1"/>
  <c r="D65"/>
  <c r="E65" s="1"/>
  <c r="F65" s="1"/>
  <c r="D66"/>
  <c r="E66" s="1"/>
  <c r="F66" s="1"/>
  <c r="C65"/>
  <c r="F74" l="1"/>
  <c r="C74"/>
  <c r="F62" l="1"/>
  <c r="G72" l="1"/>
  <c r="H72" s="1"/>
  <c r="G67"/>
  <c r="H67" s="1"/>
  <c r="G71"/>
  <c r="H71" s="1"/>
  <c r="G70"/>
  <c r="H70" s="1"/>
  <c r="G73"/>
  <c r="H73" s="1"/>
  <c r="G69"/>
  <c r="H69" s="1"/>
  <c r="G68"/>
  <c r="H68" s="1"/>
  <c r="G66"/>
  <c r="H66" s="1"/>
  <c r="G65"/>
  <c r="H65" s="1"/>
  <c r="H74" l="1"/>
  <c r="G21" i="2" l="1"/>
  <c r="G24" s="1"/>
  <c r="H18"/>
  <c r="D18"/>
  <c r="A16"/>
  <c r="J15"/>
  <c r="J18" s="1"/>
  <c r="I15"/>
  <c r="I18" s="1"/>
  <c r="H15"/>
  <c r="H21" s="1"/>
  <c r="H24" s="1"/>
  <c r="G15"/>
  <c r="G22" s="1"/>
  <c r="G25" s="1"/>
  <c r="F15"/>
  <c r="F18" s="1"/>
  <c r="E15"/>
  <c r="E18" s="1"/>
  <c r="D15"/>
  <c r="D21" s="1"/>
  <c r="D24" s="1"/>
  <c r="C15"/>
  <c r="B15"/>
  <c r="K15" s="1"/>
  <c r="A15"/>
  <c r="B14"/>
  <c r="D11"/>
  <c r="E11" s="1"/>
  <c r="C11"/>
  <c r="F11" s="1"/>
  <c r="G11" s="1"/>
  <c r="B11"/>
  <c r="A11"/>
  <c r="B10"/>
  <c r="D9"/>
  <c r="C5"/>
  <c r="D5" s="1"/>
  <c r="D27" i="1"/>
  <c r="E27" s="1"/>
  <c r="G27" s="1"/>
  <c r="D28"/>
  <c r="E28" s="1"/>
  <c r="F28" s="1"/>
  <c r="I28" s="1"/>
  <c r="D29"/>
  <c r="E29" s="1"/>
  <c r="D30"/>
  <c r="E30" s="1"/>
  <c r="H30" s="1"/>
  <c r="D31"/>
  <c r="E31" s="1"/>
  <c r="G31" s="1"/>
  <c r="D32"/>
  <c r="D33"/>
  <c r="E33" s="1"/>
  <c r="D34"/>
  <c r="E34" s="1"/>
  <c r="D26"/>
  <c r="E26" s="1"/>
  <c r="H26" s="1"/>
  <c r="E5" i="2" l="1"/>
  <c r="D14"/>
  <c r="C14"/>
  <c r="G18"/>
  <c r="F19"/>
  <c r="F21"/>
  <c r="F24" s="1"/>
  <c r="E22"/>
  <c r="E25" s="1"/>
  <c r="E19"/>
  <c r="E21"/>
  <c r="E24" s="1"/>
  <c r="D22"/>
  <c r="D25" s="1"/>
  <c r="D19"/>
  <c r="C22"/>
  <c r="C25" s="1"/>
  <c r="G19"/>
  <c r="F22"/>
  <c r="F25" s="1"/>
  <c r="H11"/>
  <c r="I11" s="1"/>
  <c r="C19"/>
  <c r="C21"/>
  <c r="C24" s="1"/>
  <c r="K21"/>
  <c r="K24" s="1"/>
  <c r="J22"/>
  <c r="J25" s="1"/>
  <c r="C18"/>
  <c r="K18" s="1"/>
  <c r="J19"/>
  <c r="J21"/>
  <c r="J24" s="1"/>
  <c r="I22"/>
  <c r="I25" s="1"/>
  <c r="I19"/>
  <c r="I21"/>
  <c r="I24" s="1"/>
  <c r="H22"/>
  <c r="H25" s="1"/>
  <c r="H19"/>
  <c r="H27" i="1"/>
  <c r="H28"/>
  <c r="G28"/>
  <c r="H29"/>
  <c r="F29"/>
  <c r="I29" s="1"/>
  <c r="G29"/>
  <c r="F31"/>
  <c r="I31" s="1"/>
  <c r="F26"/>
  <c r="H31"/>
  <c r="F27"/>
  <c r="I27" s="1"/>
  <c r="G26"/>
  <c r="F30"/>
  <c r="I30" s="1"/>
  <c r="G30"/>
  <c r="E14" i="2" l="1"/>
  <c r="F5"/>
  <c r="I26" i="1"/>
  <c r="F14" i="2" l="1"/>
  <c r="G5"/>
  <c r="G34" i="1"/>
  <c r="E32"/>
  <c r="E35" s="1"/>
  <c r="C41" s="1"/>
  <c r="C14"/>
  <c r="C6"/>
  <c r="C7"/>
  <c r="C8"/>
  <c r="C9"/>
  <c r="C10"/>
  <c r="C11"/>
  <c r="C12"/>
  <c r="C13"/>
  <c r="C15"/>
  <c r="C16"/>
  <c r="C5"/>
  <c r="G14" i="2" l="1"/>
  <c r="H5"/>
  <c r="F34" i="1"/>
  <c r="I34" s="1"/>
  <c r="F33"/>
  <c r="I33" s="1"/>
  <c r="F32"/>
  <c r="G32"/>
  <c r="H32"/>
  <c r="H34"/>
  <c r="H14" i="2" l="1"/>
  <c r="I5"/>
  <c r="F35" i="1"/>
  <c r="C44" s="1"/>
  <c r="H33"/>
  <c r="H35" s="1"/>
  <c r="C53" s="1"/>
  <c r="G33"/>
  <c r="G35" s="1"/>
  <c r="I32"/>
  <c r="C48" l="1"/>
  <c r="B98" s="1"/>
  <c r="B81"/>
  <c r="B90"/>
  <c r="B85"/>
  <c r="I14" i="2"/>
  <c r="J5"/>
  <c r="I35" i="1"/>
  <c r="C58" s="1"/>
  <c r="E104" l="1"/>
  <c r="E106"/>
  <c r="E105"/>
  <c r="G104"/>
  <c r="G106"/>
  <c r="G105"/>
  <c r="C10" i="2"/>
  <c r="J14"/>
</calcChain>
</file>

<file path=xl/sharedStrings.xml><?xml version="1.0" encoding="utf-8"?>
<sst xmlns="http://schemas.openxmlformats.org/spreadsheetml/2006/main" count="116" uniqueCount="97">
  <si>
    <r>
      <rPr>
        <sz val="14"/>
        <color theme="1"/>
        <rFont val="Times New Roman"/>
        <family val="1"/>
        <charset val="204"/>
      </rPr>
      <t>y = 1817,9x</t>
    </r>
    <r>
      <rPr>
        <vertAlign val="superscript"/>
        <sz val="14"/>
        <color theme="1"/>
        <rFont val="Times New Roman"/>
        <family val="1"/>
        <charset val="204"/>
      </rPr>
      <t>2</t>
    </r>
    <r>
      <rPr>
        <sz val="14"/>
        <color theme="1"/>
        <rFont val="Times New Roman"/>
        <family val="1"/>
        <charset val="204"/>
      </rPr>
      <t xml:space="preserve"> - 15512x + 143450</t>
    </r>
  </si>
  <si>
    <t>Период</t>
  </si>
  <si>
    <t>Значение</t>
  </si>
  <si>
    <t>Расчет вспомогательных значений для проведения анализа качества количественных прогнозов</t>
  </si>
  <si>
    <t>Степень округления</t>
  </si>
  <si>
    <t>t</t>
  </si>
  <si>
    <t>Итого</t>
  </si>
  <si>
    <t>Анализ качества количественных прогнозов</t>
  </si>
  <si>
    <t>1 группа – Абсолютные показатели точности прогнозов</t>
  </si>
  <si>
    <t>1.2. Средняя ошибка прогноза (Еср)</t>
  </si>
  <si>
    <t xml:space="preserve">Еср = </t>
  </si>
  <si>
    <t>1.3. Средняя абсолютная ошибка прогноза (Есао)</t>
  </si>
  <si>
    <t xml:space="preserve">Есао = </t>
  </si>
  <si>
    <t>1.5. Среднеквадратическая ошибка (отклонение) (σ)</t>
  </si>
  <si>
    <t>2 группа – Относительные показатели точности прогнозов</t>
  </si>
  <si>
    <t>Ԑср =</t>
  </si>
  <si>
    <t>%</t>
  </si>
  <si>
    <t>2.3. Средняя абсолютная ошибка в процентах (Ԑсао)</t>
  </si>
  <si>
    <t>Ԑсао =</t>
  </si>
  <si>
    <t>В среднем фактические значения отличаются от прогнозных на 2 ед.</t>
  </si>
  <si>
    <t>В среднем абсолютном выражении  фактические значения отличаются от прогнозных на 2344,8 ед.</t>
  </si>
  <si>
    <t>В среднем квадратичном выражении  фактические значения отличаются от прогнозных на 2759,0 ед.</t>
  </si>
  <si>
    <t>Незначительное отрицательное значение средней ошибки говорит в целом о несмещенном прогнозе</t>
  </si>
  <si>
    <t>Значение средней абсолютной ошибки указывает на высокую точность полученного прогноза</t>
  </si>
  <si>
    <t>σ =</t>
  </si>
  <si>
    <t>2.2. Средняя относительная или процентная ошибка (Ԑср)</t>
  </si>
  <si>
    <t xml:space="preserve">   </t>
  </si>
  <si>
    <t xml:space="preserve">     </t>
  </si>
  <si>
    <t>Разработка аналитических таблиц</t>
  </si>
  <si>
    <t>Количество периодов</t>
  </si>
  <si>
    <t>Единица измерения</t>
  </si>
  <si>
    <t>ед.</t>
  </si>
  <si>
    <t>Степень точности</t>
  </si>
  <si>
    <t>Таблица 0 - Число действующих строительных организаций</t>
  </si>
  <si>
    <t>Показатели</t>
  </si>
  <si>
    <t>Число действующих строительных организаций</t>
  </si>
  <si>
    <t>Таблица 1 - Оценка динамики показателя</t>
  </si>
  <si>
    <t>Показатель</t>
  </si>
  <si>
    <t>Значения,</t>
  </si>
  <si>
    <t>Общий темп роста, %</t>
  </si>
  <si>
    <t>Темп при-роста, %</t>
  </si>
  <si>
    <t>Средне-годовой темп роста, %</t>
  </si>
  <si>
    <t>Средне-годовой темп при-роста, %</t>
  </si>
  <si>
    <t>Откло-нение  (+;-)</t>
  </si>
  <si>
    <t>Средне-годовое откло-нение</t>
  </si>
  <si>
    <t>Таблица 2 - Анализ динамики показателя</t>
  </si>
  <si>
    <t>Средне-годовое значение</t>
  </si>
  <si>
    <t xml:space="preserve">Абсолютное отклонение, </t>
  </si>
  <si>
    <t xml:space="preserve"> - цепное</t>
  </si>
  <si>
    <t xml:space="preserve"> -</t>
  </si>
  <si>
    <t xml:space="preserve"> - базисное</t>
  </si>
  <si>
    <t xml:space="preserve"> - </t>
  </si>
  <si>
    <t>Темп роста, %</t>
  </si>
  <si>
    <t>Темп прироста, %</t>
  </si>
  <si>
    <t>Рис. 1. Динамика числа предприятий и организаций с учетом прогноза по линейной трендовой модели</t>
  </si>
  <si>
    <t>Рис. 2. Динамика числа предприятий и организаций с учетом прогноза по экспоненциальной трендовой модели</t>
  </si>
  <si>
    <t>Рис. 3. Динамика числа предприятий и организаций с учетом прогноза по логарифмической трендовой модели</t>
  </si>
  <si>
    <t>Рис. 4. Динамика числа предприятий и организаций с учетом прогноза по полиномиальной трендовой модели</t>
  </si>
  <si>
    <t>Рис. 5. Динамика числа предприятий и организаций с учетом прогноза по степенной трендовой модели</t>
  </si>
  <si>
    <t>Год</t>
  </si>
  <si>
    <t>Данный тренд обладает наивысшей степенью точности (свыше 80% по коэффициенту аппроксимации), поэтому задачу прогнозирование методом аналитического выражения тренда будем решать с его помощью</t>
  </si>
  <si>
    <t xml:space="preserve">Среднее значение ряда (Yср): </t>
  </si>
  <si>
    <t>Yср =</t>
  </si>
  <si>
    <t>Номер периода (n)</t>
  </si>
  <si>
    <t>(Y), ед. изм.</t>
  </si>
  <si>
    <r>
      <t>Y</t>
    </r>
    <r>
      <rPr>
        <vertAlign val="superscript"/>
        <sz val="12"/>
        <color theme="1"/>
        <rFont val="Times New Roman"/>
        <family val="1"/>
        <charset val="204"/>
      </rPr>
      <t>2</t>
    </r>
  </si>
  <si>
    <t>S</t>
  </si>
  <si>
    <t>(S-Y)</t>
  </si>
  <si>
    <r>
      <t>(S-Y)</t>
    </r>
    <r>
      <rPr>
        <vertAlign val="superscript"/>
        <sz val="12"/>
        <color theme="1"/>
        <rFont val="Times New Roman"/>
        <family val="1"/>
        <charset val="204"/>
      </rPr>
      <t>2</t>
    </r>
  </si>
  <si>
    <t>(Yср - Y)</t>
  </si>
  <si>
    <r>
      <t>(Yср - Y)</t>
    </r>
    <r>
      <rPr>
        <vertAlign val="superscript"/>
        <sz val="12"/>
        <color theme="1"/>
        <rFont val="Times New Roman"/>
        <family val="1"/>
        <charset val="204"/>
      </rPr>
      <t>2</t>
    </r>
  </si>
  <si>
    <t xml:space="preserve">Итого </t>
  </si>
  <si>
    <r>
      <t>Сравнительная прогнознозная модель:</t>
    </r>
    <r>
      <rPr>
        <b/>
        <sz val="12"/>
        <color theme="1"/>
        <rFont val="Times New Roman"/>
        <family val="1"/>
        <charset val="204"/>
      </rPr>
      <t xml:space="preserve"> S = y = 1817,9x2 - 15512x + 143450</t>
    </r>
  </si>
  <si>
    <t>3 группа – Сравнительные показатели точности прогнозов</t>
  </si>
  <si>
    <t>3.1. Коэффициент несоответствия (КН):</t>
  </si>
  <si>
    <t xml:space="preserve">КН = </t>
  </si>
  <si>
    <t>3.2. Коэффициент несоответствия среднему значению  (КНС):</t>
  </si>
  <si>
    <t xml:space="preserve">КНС = </t>
  </si>
  <si>
    <t>3.3. Коэффициент расхождения (КР):</t>
  </si>
  <si>
    <t xml:space="preserve">КР = </t>
  </si>
  <si>
    <t>Заданная вероятность прогноза 0,95</t>
  </si>
  <si>
    <t xml:space="preserve">Вероятная ошибка прогноза (δ) </t>
  </si>
  <si>
    <t xml:space="preserve"> </t>
  </si>
  <si>
    <t>δ =</t>
  </si>
  <si>
    <t>р</t>
  </si>
  <si>
    <t>Прогнозное значение (Yп)</t>
  </si>
  <si>
    <t>Интервальные значения</t>
  </si>
  <si>
    <t>Yп-δ</t>
  </si>
  <si>
    <t>Yп+δ</t>
  </si>
  <si>
    <t>Размер совокупности n=9</t>
  </si>
  <si>
    <t>y = 1817,9x2 - 15512x + 143450</t>
  </si>
  <si>
    <t>коэффициента Стьюдента составит 2,2622</t>
  </si>
  <si>
    <t>Расчет интервальных значений прогнозного показателя</t>
  </si>
  <si>
    <t>КН не равен 0, значит прогноз не совершенен</t>
  </si>
  <si>
    <t>КНС меньше 1, значит прогноз на уровне среднего значения дает более худший результат, чем имеющийся прогноз</t>
  </si>
  <si>
    <t xml:space="preserve">Динамика прогнозных значений на ретроспективном и перспективном периодах, определенных на основе уравнения тренда, указывает на тенденцию к снижению прогнозируемого показателя в ближайшую перспективу. Для заданной вероятности прогноза 0,95 величина вероятной ошибки прогноза составляет 6241, в результате чего прогнозное значение количество строительных организаций в 10-ый период будет находиться в интервале от 163878,6 до 176361,4, в 11-ый период – от 186542,5 до 1990525,3, в 12-ый период – от 212842,2 до 225325.
Полученный интервальный прогноз пригоден для принятия обоснованных управленческих решений, так как заданная вероятность прогноза 0,95 находится в допустимых для этого пределах от 0,7 до 0,95.
</t>
  </si>
  <si>
    <t>???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</si>
</sst>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.000"/>
    <numFmt numFmtId="166" formatCode="0.0000"/>
  </numFmts>
  <fonts count="2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vertAlign val="superscript"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i/>
      <sz val="14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vertAlign val="superscript"/>
      <sz val="12"/>
      <color theme="1"/>
      <name val="Times New Roman"/>
      <family val="1"/>
      <charset val="204"/>
    </font>
    <font>
      <sz val="22"/>
      <color rgb="FFFF0000"/>
      <name val="Aharoni"/>
      <charset val="177"/>
    </font>
  </fonts>
  <fills count="1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2" fillId="0" borderId="0" xfId="0" applyFont="1" applyAlignment="1">
      <alignment vertical="center"/>
    </xf>
    <xf numFmtId="0" fontId="1" fillId="3" borderId="2" xfId="0" applyFont="1" applyFill="1" applyBorder="1" applyAlignment="1">
      <alignment horizontal="center" vertical="center"/>
    </xf>
    <xf numFmtId="1" fontId="1" fillId="5" borderId="4" xfId="0" applyNumberFormat="1" applyFont="1" applyFill="1" applyBorder="1" applyAlignment="1">
      <alignment horizontal="center" vertical="center"/>
    </xf>
    <xf numFmtId="1" fontId="1" fillId="5" borderId="6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center"/>
    </xf>
    <xf numFmtId="0" fontId="7" fillId="0" borderId="0" xfId="0" applyFont="1"/>
    <xf numFmtId="0" fontId="2" fillId="0" borderId="7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164" fontId="10" fillId="0" borderId="7" xfId="0" applyNumberFormat="1" applyFont="1" applyBorder="1" applyAlignment="1">
      <alignment horizontal="center" vertical="center" wrapText="1"/>
    </xf>
    <xf numFmtId="2" fontId="10" fillId="0" borderId="7" xfId="0" applyNumberFormat="1" applyFont="1" applyBorder="1" applyAlignment="1">
      <alignment horizontal="center" vertical="center" wrapText="1"/>
    </xf>
    <xf numFmtId="165" fontId="10" fillId="0" borderId="7" xfId="0" applyNumberFormat="1" applyFont="1" applyBorder="1" applyAlignment="1">
      <alignment horizontal="center" vertical="center" wrapText="1"/>
    </xf>
    <xf numFmtId="0" fontId="6" fillId="0" borderId="0" xfId="0" applyFont="1" applyFill="1"/>
    <xf numFmtId="1" fontId="9" fillId="0" borderId="7" xfId="0" applyNumberFormat="1" applyFont="1" applyBorder="1" applyAlignment="1">
      <alignment horizontal="center" vertical="center" wrapText="1"/>
    </xf>
    <xf numFmtId="1" fontId="8" fillId="0" borderId="7" xfId="0" applyNumberFormat="1" applyFont="1" applyBorder="1" applyAlignment="1">
      <alignment horizontal="center" vertical="center" wrapText="1"/>
    </xf>
    <xf numFmtId="1" fontId="12" fillId="0" borderId="7" xfId="0" applyNumberFormat="1" applyFont="1" applyBorder="1" applyAlignment="1">
      <alignment horizontal="center" vertical="center" wrapText="1"/>
    </xf>
    <xf numFmtId="0" fontId="12" fillId="0" borderId="7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2" fillId="9" borderId="0" xfId="0" applyFont="1" applyFill="1"/>
    <xf numFmtId="0" fontId="2" fillId="9" borderId="0" xfId="0" applyFont="1" applyFill="1" applyAlignment="1">
      <alignment horizontal="right"/>
    </xf>
    <xf numFmtId="0" fontId="2" fillId="5" borderId="0" xfId="0" applyFont="1" applyFill="1"/>
    <xf numFmtId="0" fontId="2" fillId="5" borderId="0" xfId="0" applyFont="1" applyFill="1" applyAlignment="1">
      <alignment horizontal="right"/>
    </xf>
    <xf numFmtId="0" fontId="2" fillId="5" borderId="0" xfId="0" applyFont="1" applyFill="1" applyAlignment="1">
      <alignment horizontal="center"/>
    </xf>
    <xf numFmtId="164" fontId="10" fillId="5" borderId="0" xfId="0" applyNumberFormat="1" applyFont="1" applyFill="1" applyAlignment="1">
      <alignment horizontal="center"/>
    </xf>
    <xf numFmtId="2" fontId="10" fillId="5" borderId="0" xfId="0" applyNumberFormat="1" applyFont="1" applyFill="1" applyAlignment="1">
      <alignment horizontal="center"/>
    </xf>
    <xf numFmtId="0" fontId="10" fillId="9" borderId="0" xfId="0" applyFont="1" applyFill="1"/>
    <xf numFmtId="0" fontId="0" fillId="9" borderId="0" xfId="0" applyFill="1"/>
    <xf numFmtId="2" fontId="10" fillId="9" borderId="0" xfId="0" applyNumberFormat="1" applyFont="1" applyFill="1" applyAlignment="1">
      <alignment horizontal="center"/>
    </xf>
    <xf numFmtId="0" fontId="10" fillId="10" borderId="0" xfId="0" applyFont="1" applyFill="1"/>
    <xf numFmtId="0" fontId="4" fillId="10" borderId="0" xfId="0" applyFont="1" applyFill="1"/>
    <xf numFmtId="0" fontId="10" fillId="6" borderId="8" xfId="0" applyFont="1" applyFill="1" applyBorder="1"/>
    <xf numFmtId="0" fontId="2" fillId="6" borderId="9" xfId="0" applyFont="1" applyFill="1" applyBorder="1"/>
    <xf numFmtId="0" fontId="2" fillId="6" borderId="10" xfId="0" applyFont="1" applyFill="1" applyBorder="1"/>
    <xf numFmtId="0" fontId="10" fillId="0" borderId="7" xfId="0" applyFont="1" applyBorder="1" applyAlignment="1">
      <alignment horizontal="center" vertical="center" wrapText="1"/>
    </xf>
    <xf numFmtId="0" fontId="13" fillId="7" borderId="8" xfId="0" applyFont="1" applyFill="1" applyBorder="1" applyAlignment="1">
      <alignment horizontal="left" vertical="center"/>
    </xf>
    <xf numFmtId="0" fontId="13" fillId="7" borderId="9" xfId="0" applyFont="1" applyFill="1" applyBorder="1" applyAlignment="1">
      <alignment horizontal="left" vertical="center"/>
    </xf>
    <xf numFmtId="0" fontId="13" fillId="7" borderId="10" xfId="0" applyFont="1" applyFill="1" applyBorder="1" applyAlignment="1">
      <alignment horizontal="left" vertical="center"/>
    </xf>
    <xf numFmtId="0" fontId="13" fillId="11" borderId="8" xfId="0" applyFont="1" applyFill="1" applyBorder="1" applyAlignment="1">
      <alignment horizontal="left" vertical="center"/>
    </xf>
    <xf numFmtId="0" fontId="13" fillId="11" borderId="9" xfId="0" applyFont="1" applyFill="1" applyBorder="1" applyAlignment="1">
      <alignment horizontal="left" vertical="center"/>
    </xf>
    <xf numFmtId="0" fontId="13" fillId="11" borderId="10" xfId="0" applyFont="1" applyFill="1" applyBorder="1" applyAlignment="1">
      <alignment horizontal="left" vertical="center"/>
    </xf>
    <xf numFmtId="0" fontId="2" fillId="0" borderId="0" xfId="0" applyFont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14" fillId="2" borderId="7" xfId="0" applyFont="1" applyFill="1" applyBorder="1" applyAlignment="1">
      <alignment horizontal="center"/>
    </xf>
    <xf numFmtId="0" fontId="5" fillId="13" borderId="7" xfId="0" applyFont="1" applyFill="1" applyBorder="1" applyAlignment="1">
      <alignment horizontal="left"/>
    </xf>
    <xf numFmtId="0" fontId="14" fillId="13" borderId="7" xfId="0" applyFont="1" applyFill="1" applyBorder="1" applyAlignment="1">
      <alignment horizontal="center"/>
    </xf>
    <xf numFmtId="0" fontId="0" fillId="13" borderId="7" xfId="0" applyFill="1" applyBorder="1"/>
    <xf numFmtId="0" fontId="4" fillId="8" borderId="7" xfId="0" applyFont="1" applyFill="1" applyBorder="1"/>
    <xf numFmtId="0" fontId="5" fillId="8" borderId="7" xfId="0" applyFont="1" applyFill="1" applyBorder="1" applyAlignment="1">
      <alignment horizontal="center"/>
    </xf>
    <xf numFmtId="0" fontId="14" fillId="8" borderId="7" xfId="0" applyFont="1" applyFill="1" applyBorder="1" applyAlignment="1">
      <alignment horizontal="center"/>
    </xf>
    <xf numFmtId="0" fontId="1" fillId="0" borderId="0" xfId="0" applyFont="1"/>
    <xf numFmtId="0" fontId="5" fillId="0" borderId="0" xfId="0" applyFont="1"/>
    <xf numFmtId="0" fontId="15" fillId="0" borderId="7" xfId="0" applyFont="1" applyBorder="1" applyAlignment="1">
      <alignment horizontal="center" vertical="center"/>
    </xf>
    <xf numFmtId="0" fontId="11" fillId="0" borderId="7" xfId="0" applyFont="1" applyBorder="1" applyAlignment="1">
      <alignment vertical="center" wrapText="1"/>
    </xf>
    <xf numFmtId="3" fontId="11" fillId="0" borderId="7" xfId="0" applyNumberFormat="1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3" fontId="11" fillId="0" borderId="0" xfId="0" applyNumberFormat="1" applyFont="1" applyAlignment="1">
      <alignment horizontal="center" vertical="center"/>
    </xf>
    <xf numFmtId="0" fontId="14" fillId="0" borderId="0" xfId="0" applyFont="1"/>
    <xf numFmtId="0" fontId="16" fillId="0" borderId="8" xfId="0" applyFont="1" applyBorder="1" applyAlignment="1">
      <alignment horizontal="center" vertical="center"/>
    </xf>
    <xf numFmtId="0" fontId="16" fillId="0" borderId="8" xfId="0" applyFont="1" applyBorder="1" applyAlignment="1">
      <alignment horizontal="right" vertical="center"/>
    </xf>
    <xf numFmtId="0" fontId="16" fillId="0" borderId="9" xfId="0" applyFont="1" applyBorder="1" applyAlignment="1">
      <alignment horizontal="right" vertical="center"/>
    </xf>
    <xf numFmtId="0" fontId="16" fillId="0" borderId="9" xfId="0" applyFont="1" applyBorder="1" applyAlignment="1">
      <alignment horizontal="left" vertical="center"/>
    </xf>
    <xf numFmtId="0" fontId="16" fillId="0" borderId="10" xfId="0" applyFont="1" applyBorder="1" applyAlignment="1">
      <alignment horizontal="left" vertical="center"/>
    </xf>
    <xf numFmtId="0" fontId="16" fillId="0" borderId="10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left" vertical="center" wrapText="1"/>
    </xf>
    <xf numFmtId="1" fontId="16" fillId="0" borderId="7" xfId="0" applyNumberFormat="1" applyFont="1" applyBorder="1" applyAlignment="1">
      <alignment horizontal="center" vertical="center"/>
    </xf>
    <xf numFmtId="1" fontId="16" fillId="14" borderId="7" xfId="0" applyNumberFormat="1" applyFont="1" applyFill="1" applyBorder="1" applyAlignment="1">
      <alignment horizontal="center" vertical="center"/>
    </xf>
    <xf numFmtId="1" fontId="16" fillId="11" borderId="7" xfId="0" applyNumberFormat="1" applyFont="1" applyFill="1" applyBorder="1" applyAlignment="1">
      <alignment horizontal="center" vertical="center"/>
    </xf>
    <xf numFmtId="0" fontId="16" fillId="2" borderId="7" xfId="0" applyFont="1" applyFill="1" applyBorder="1" applyAlignment="1">
      <alignment horizontal="center" vertical="center"/>
    </xf>
    <xf numFmtId="0" fontId="16" fillId="7" borderId="7" xfId="0" applyFont="1" applyFill="1" applyBorder="1" applyAlignment="1">
      <alignment horizontal="center" vertical="center"/>
    </xf>
    <xf numFmtId="0" fontId="16" fillId="13" borderId="7" xfId="0" applyFont="1" applyFill="1" applyBorder="1" applyAlignment="1">
      <alignment horizontal="center" vertical="center"/>
    </xf>
    <xf numFmtId="0" fontId="16" fillId="8" borderId="7" xfId="0" applyFont="1" applyFill="1" applyBorder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15" fillId="0" borderId="13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 textRotation="90" wrapText="1"/>
    </xf>
    <xf numFmtId="0" fontId="11" fillId="0" borderId="1" xfId="0" applyFont="1" applyBorder="1" applyAlignment="1">
      <alignment vertical="center" wrapText="1"/>
    </xf>
    <xf numFmtId="1" fontId="11" fillId="0" borderId="13" xfId="0" applyNumberFormat="1" applyFont="1" applyBorder="1" applyAlignment="1">
      <alignment horizontal="center" vertical="center"/>
    </xf>
    <xf numFmtId="1" fontId="11" fillId="0" borderId="2" xfId="0" applyNumberFormat="1" applyFont="1" applyBorder="1" applyAlignment="1">
      <alignment horizontal="center" vertical="center"/>
    </xf>
    <xf numFmtId="0" fontId="11" fillId="0" borderId="3" xfId="0" applyFont="1" applyBorder="1" applyAlignment="1">
      <alignment vertical="center" wrapText="1"/>
    </xf>
    <xf numFmtId="1" fontId="11" fillId="0" borderId="14" xfId="0" applyNumberFormat="1" applyFont="1" applyBorder="1" applyAlignment="1">
      <alignment horizontal="center" vertical="center"/>
    </xf>
    <xf numFmtId="1" fontId="11" fillId="0" borderId="6" xfId="0" applyNumberFormat="1" applyFont="1" applyBorder="1" applyAlignment="1">
      <alignment horizontal="center" vertical="center"/>
    </xf>
    <xf numFmtId="0" fontId="11" fillId="0" borderId="8" xfId="0" applyFont="1" applyBorder="1" applyAlignment="1">
      <alignment vertical="center"/>
    </xf>
    <xf numFmtId="0" fontId="11" fillId="0" borderId="9" xfId="0" applyFont="1" applyBorder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11" fillId="0" borderId="14" xfId="0" applyFont="1" applyBorder="1" applyAlignment="1">
      <alignment vertical="center"/>
    </xf>
    <xf numFmtId="0" fontId="11" fillId="0" borderId="7" xfId="0" applyFont="1" applyBorder="1" applyAlignment="1">
      <alignment horizontal="center" vertical="center"/>
    </xf>
    <xf numFmtId="3" fontId="11" fillId="11" borderId="7" xfId="0" applyNumberFormat="1" applyFont="1" applyFill="1" applyBorder="1" applyAlignment="1">
      <alignment horizontal="center" vertical="center"/>
    </xf>
    <xf numFmtId="0" fontId="11" fillId="0" borderId="7" xfId="0" applyFont="1" applyBorder="1" applyAlignment="1">
      <alignment vertical="center"/>
    </xf>
    <xf numFmtId="3" fontId="11" fillId="14" borderId="7" xfId="0" applyNumberFormat="1" applyFont="1" applyFill="1" applyBorder="1" applyAlignment="1">
      <alignment horizontal="center" vertical="center"/>
    </xf>
    <xf numFmtId="2" fontId="11" fillId="0" borderId="7" xfId="0" applyNumberFormat="1" applyFont="1" applyBorder="1" applyAlignment="1">
      <alignment horizontal="center" vertical="center"/>
    </xf>
    <xf numFmtId="2" fontId="11" fillId="13" borderId="7" xfId="0" applyNumberFormat="1" applyFont="1" applyFill="1" applyBorder="1" applyAlignment="1">
      <alignment horizontal="center" vertical="center"/>
    </xf>
    <xf numFmtId="2" fontId="11" fillId="2" borderId="7" xfId="0" applyNumberFormat="1" applyFont="1" applyFill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2" fontId="11" fillId="15" borderId="7" xfId="0" applyNumberFormat="1" applyFont="1" applyFill="1" applyBorder="1" applyAlignment="1">
      <alignment horizontal="center" vertical="center"/>
    </xf>
    <xf numFmtId="2" fontId="11" fillId="16" borderId="7" xfId="0" applyNumberFormat="1" applyFont="1" applyFill="1" applyBorder="1" applyAlignment="1">
      <alignment horizontal="center" vertical="center"/>
    </xf>
    <xf numFmtId="2" fontId="11" fillId="0" borderId="0" xfId="0" applyNumberFormat="1" applyFont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17" fillId="0" borderId="0" xfId="0" applyFont="1"/>
    <xf numFmtId="0" fontId="1" fillId="18" borderId="1" xfId="0" applyFont="1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2" borderId="11" xfId="0" applyFont="1" applyFill="1" applyBorder="1" applyAlignment="1">
      <alignment horizontal="center" vertical="center"/>
    </xf>
    <xf numFmtId="0" fontId="1" fillId="4" borderId="0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0" fontId="18" fillId="0" borderId="11" xfId="0" applyFont="1" applyBorder="1" applyAlignment="1">
      <alignment horizontal="left" vertical="center" wrapText="1"/>
    </xf>
    <xf numFmtId="0" fontId="18" fillId="0" borderId="2" xfId="0" applyFont="1" applyBorder="1" applyAlignment="1">
      <alignment horizontal="left" vertical="center" wrapText="1"/>
    </xf>
    <xf numFmtId="0" fontId="18" fillId="0" borderId="3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 wrapText="1"/>
    </xf>
    <xf numFmtId="0" fontId="18" fillId="0" borderId="4" xfId="0" applyFont="1" applyBorder="1" applyAlignment="1">
      <alignment horizontal="left" vertical="center" wrapText="1"/>
    </xf>
    <xf numFmtId="0" fontId="18" fillId="0" borderId="5" xfId="0" applyFont="1" applyBorder="1" applyAlignment="1">
      <alignment horizontal="left" vertical="center" wrapText="1"/>
    </xf>
    <xf numFmtId="0" fontId="18" fillId="0" borderId="12" xfId="0" applyFont="1" applyBorder="1" applyAlignment="1">
      <alignment horizontal="left" vertical="center" wrapText="1"/>
    </xf>
    <xf numFmtId="0" fontId="18" fillId="0" borderId="6" xfId="0" applyFont="1" applyBorder="1" applyAlignment="1">
      <alignment horizontal="left" vertical="center" wrapText="1"/>
    </xf>
    <xf numFmtId="0" fontId="15" fillId="0" borderId="8" xfId="0" applyFont="1" applyBorder="1" applyAlignment="1">
      <alignment horizontal="center" vertical="center"/>
    </xf>
    <xf numFmtId="0" fontId="0" fillId="0" borderId="0" xfId="0" applyFill="1"/>
    <xf numFmtId="0" fontId="14" fillId="0" borderId="7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/>
    </xf>
    <xf numFmtId="2" fontId="14" fillId="0" borderId="14" xfId="0" applyNumberFormat="1" applyFont="1" applyFill="1" applyBorder="1" applyAlignment="1">
      <alignment horizontal="center" vertical="center" wrapText="1"/>
    </xf>
    <xf numFmtId="164" fontId="14" fillId="0" borderId="6" xfId="0" applyNumberFormat="1" applyFont="1" applyFill="1" applyBorder="1" applyAlignment="1">
      <alignment horizontal="center" vertical="center" wrapText="1"/>
    </xf>
    <xf numFmtId="164" fontId="14" fillId="0" borderId="14" xfId="0" applyNumberFormat="1" applyFont="1" applyFill="1" applyBorder="1" applyAlignment="1">
      <alignment horizontal="center" vertical="center" wrapText="1"/>
    </xf>
    <xf numFmtId="2" fontId="14" fillId="0" borderId="7" xfId="0" applyNumberFormat="1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2" fontId="5" fillId="0" borderId="7" xfId="0" applyNumberFormat="1" applyFont="1" applyFill="1" applyBorder="1" applyAlignment="1">
      <alignment horizontal="center"/>
    </xf>
    <xf numFmtId="2" fontId="5" fillId="0" borderId="0" xfId="0" applyNumberFormat="1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4" fillId="0" borderId="0" xfId="0" applyFont="1" applyFill="1"/>
    <xf numFmtId="164" fontId="5" fillId="0" borderId="0" xfId="0" applyNumberFormat="1" applyFont="1" applyFill="1" applyAlignment="1">
      <alignment horizontal="center" vertical="center"/>
    </xf>
    <xf numFmtId="0" fontId="18" fillId="0" borderId="0" xfId="0" applyFont="1" applyFill="1"/>
    <xf numFmtId="0" fontId="14" fillId="0" borderId="14" xfId="0" applyFont="1" applyFill="1" applyBorder="1" applyAlignment="1">
      <alignment horizontal="center" vertical="center" wrapText="1"/>
    </xf>
    <xf numFmtId="164" fontId="14" fillId="0" borderId="7" xfId="0" applyNumberFormat="1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top"/>
    </xf>
    <xf numFmtId="0" fontId="5" fillId="0" borderId="0" xfId="0" applyFont="1" applyFill="1" applyBorder="1" applyAlignment="1">
      <alignment horizontal="center"/>
    </xf>
    <xf numFmtId="2" fontId="5" fillId="0" borderId="0" xfId="0" applyNumberFormat="1" applyFont="1" applyFill="1" applyBorder="1" applyAlignment="1">
      <alignment horizontal="center"/>
    </xf>
    <xf numFmtId="2" fontId="14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distributed" vertical="center" wrapText="1"/>
    </xf>
    <xf numFmtId="166" fontId="2" fillId="0" borderId="0" xfId="0" applyNumberFormat="1" applyFont="1"/>
    <xf numFmtId="0" fontId="2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14" fillId="0" borderId="13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/>
    </xf>
    <xf numFmtId="0" fontId="14" fillId="0" borderId="14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/>
    </xf>
    <xf numFmtId="164" fontId="2" fillId="0" borderId="7" xfId="0" applyNumberFormat="1" applyFont="1" applyBorder="1" applyAlignment="1">
      <alignment horizontal="center"/>
    </xf>
    <xf numFmtId="164" fontId="2" fillId="0" borderId="8" xfId="0" applyNumberFormat="1" applyFont="1" applyBorder="1" applyAlignment="1">
      <alignment horizontal="center" vertical="center"/>
    </xf>
    <xf numFmtId="164" fontId="2" fillId="0" borderId="10" xfId="0" applyNumberFormat="1" applyFont="1" applyBorder="1" applyAlignment="1">
      <alignment horizontal="center" vertical="center"/>
    </xf>
    <xf numFmtId="0" fontId="6" fillId="12" borderId="8" xfId="0" applyFont="1" applyFill="1" applyBorder="1"/>
    <xf numFmtId="0" fontId="0" fillId="12" borderId="10" xfId="0" applyFill="1" applyBorder="1"/>
    <xf numFmtId="0" fontId="2" fillId="0" borderId="0" xfId="0" applyFont="1" applyFill="1" applyBorder="1" applyAlignment="1">
      <alignment vertical="center"/>
    </xf>
    <xf numFmtId="0" fontId="2" fillId="0" borderId="0" xfId="0" applyFont="1" applyBorder="1"/>
    <xf numFmtId="0" fontId="2" fillId="18" borderId="0" xfId="0" applyFont="1" applyFill="1" applyBorder="1" applyAlignment="1">
      <alignment horizontal="left" vertical="center" wrapText="1"/>
    </xf>
    <xf numFmtId="0" fontId="13" fillId="17" borderId="8" xfId="0" applyFont="1" applyFill="1" applyBorder="1" applyAlignment="1">
      <alignment horizontal="left" vertical="center"/>
    </xf>
    <xf numFmtId="0" fontId="13" fillId="17" borderId="9" xfId="0" applyFont="1" applyFill="1" applyBorder="1" applyAlignment="1">
      <alignment horizontal="left" vertical="center"/>
    </xf>
    <xf numFmtId="0" fontId="13" fillId="17" borderId="10" xfId="0" applyFont="1" applyFill="1" applyBorder="1" applyAlignment="1">
      <alignment horizontal="left" vertical="center"/>
    </xf>
    <xf numFmtId="0" fontId="10" fillId="3" borderId="0" xfId="0" applyFont="1" applyFill="1"/>
    <xf numFmtId="0" fontId="2" fillId="3" borderId="0" xfId="0" applyFont="1" applyFill="1"/>
    <xf numFmtId="0" fontId="0" fillId="3" borderId="0" xfId="0" applyFill="1"/>
    <xf numFmtId="0" fontId="10" fillId="3" borderId="0" xfId="0" applyFont="1" applyFill="1" applyAlignment="1">
      <alignment horizontal="left" vertical="top" wrapText="1"/>
    </xf>
    <xf numFmtId="0" fontId="10" fillId="0" borderId="0" xfId="0" applyFont="1" applyFill="1" applyBorder="1"/>
    <xf numFmtId="0" fontId="2" fillId="12" borderId="1" xfId="0" applyFont="1" applyFill="1" applyBorder="1" applyAlignment="1">
      <alignment horizontal="center" vertical="top" wrapText="1"/>
    </xf>
    <xf numFmtId="0" fontId="2" fillId="12" borderId="11" xfId="0" applyFont="1" applyFill="1" applyBorder="1" applyAlignment="1">
      <alignment horizontal="center" vertical="top" wrapText="1"/>
    </xf>
    <xf numFmtId="0" fontId="2" fillId="12" borderId="0" xfId="0" applyFont="1" applyFill="1" applyBorder="1" applyAlignment="1">
      <alignment horizontal="center" vertical="top" wrapText="1"/>
    </xf>
    <xf numFmtId="1" fontId="14" fillId="0" borderId="0" xfId="0" applyNumberFormat="1" applyFont="1" applyAlignment="1">
      <alignment horizontal="center"/>
    </xf>
    <xf numFmtId="0" fontId="2" fillId="12" borderId="2" xfId="0" applyFont="1" applyFill="1" applyBorder="1" applyAlignment="1">
      <alignment horizontal="center" vertical="top" wrapText="1"/>
    </xf>
    <xf numFmtId="0" fontId="2" fillId="12" borderId="3" xfId="0" applyFont="1" applyFill="1" applyBorder="1" applyAlignment="1">
      <alignment horizontal="center" vertical="top" wrapText="1"/>
    </xf>
    <xf numFmtId="0" fontId="2" fillId="12" borderId="4" xfId="0" applyFont="1" applyFill="1" applyBorder="1" applyAlignment="1">
      <alignment horizontal="center" vertical="top" wrapText="1"/>
    </xf>
    <xf numFmtId="0" fontId="2" fillId="12" borderId="5" xfId="0" applyFont="1" applyFill="1" applyBorder="1" applyAlignment="1">
      <alignment horizontal="center" vertical="top" wrapText="1"/>
    </xf>
    <xf numFmtId="0" fontId="2" fillId="12" borderId="12" xfId="0" applyFont="1" applyFill="1" applyBorder="1" applyAlignment="1">
      <alignment horizontal="center" vertical="top" wrapText="1"/>
    </xf>
    <xf numFmtId="0" fontId="2" fillId="12" borderId="6" xfId="0" applyFont="1" applyFill="1" applyBorder="1" applyAlignment="1">
      <alignment horizontal="center" vertical="top" wrapText="1"/>
    </xf>
    <xf numFmtId="0" fontId="20" fillId="0" borderId="0" xfId="0" applyFont="1" applyAlignment="1">
      <alignment horizontal="center" vertical="center"/>
    </xf>
    <xf numFmtId="0" fontId="2" fillId="8" borderId="9" xfId="0" applyFont="1" applyFill="1" applyBorder="1" applyAlignment="1">
      <alignment horizontal="center" vertical="center"/>
    </xf>
    <xf numFmtId="0" fontId="2" fillId="8" borderId="8" xfId="0" applyFont="1" applyFill="1" applyBorder="1" applyAlignment="1">
      <alignment horizontal="center" vertical="center"/>
    </xf>
    <xf numFmtId="0" fontId="2" fillId="8" borderId="10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/>
              <a:t>Линейный тренд</a:t>
            </a:r>
          </a:p>
        </c:rich>
      </c:tx>
      <c:layout/>
      <c:spPr>
        <a:noFill/>
        <a:ln>
          <a:noFill/>
        </a:ln>
        <a:effectLst/>
      </c:spPr>
    </c:title>
    <c:plotArea>
      <c:layout>
        <c:manualLayout>
          <c:layoutTarget val="inner"/>
          <c:xMode val="edge"/>
          <c:yMode val="edge"/>
          <c:x val="0.13628106754512839"/>
          <c:y val="0.16328703703703717"/>
          <c:w val="0.84033457871337514"/>
          <c:h val="0.71998505395158996"/>
        </c:manualLayout>
      </c:layout>
      <c:lineChart>
        <c:grouping val="standard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forward val="2"/>
            <c:dispRSqr val="1"/>
            <c:dispEq val="1"/>
            <c:trendlineLbl>
              <c:layout>
                <c:manualLayout>
                  <c:x val="-2.026858616065453E-2"/>
                  <c:y val="0.1523758429026378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1" i="0" u="none" strike="noStrike" kern="1200" baseline="0">
                      <a:solidFill>
                        <a:sysClr val="windowText" lastClr="000000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ru-RU"/>
                </a:p>
              </c:txPr>
            </c:trendlineLbl>
          </c:trendline>
          <c:cat>
            <c:numRef>
              <c:f>'[1]Таблицы аналитические'!$B$5:$M$5</c:f>
              <c:numCache>
                <c:formatCode>General</c:formatCode>
                <c:ptCount val="1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</c:numCache>
            </c:numRef>
          </c:cat>
          <c:val>
            <c:numRef>
              <c:f>'[1]Таблицы аналитические'!$B$6:$J$6</c:f>
              <c:numCache>
                <c:formatCode>General</c:formatCode>
                <c:ptCount val="9"/>
                <c:pt idx="0">
                  <c:v>129340</c:v>
                </c:pt>
                <c:pt idx="1">
                  <c:v>118374</c:v>
                </c:pt>
                <c:pt idx="2">
                  <c:v>113082</c:v>
                </c:pt>
                <c:pt idx="3">
                  <c:v>113720</c:v>
                </c:pt>
                <c:pt idx="4">
                  <c:v>114705</c:v>
                </c:pt>
                <c:pt idx="5">
                  <c:v>112846</c:v>
                </c:pt>
                <c:pt idx="6">
                  <c:v>122598</c:v>
                </c:pt>
                <c:pt idx="7">
                  <c:v>131394</c:v>
                </c:pt>
                <c:pt idx="8">
                  <c:v>155036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6FD8-4D4F-B99F-C35B3E15B9C4}"/>
            </c:ext>
          </c:extLst>
        </c:ser>
        <c:marker val="1"/>
        <c:axId val="55354112"/>
        <c:axId val="55355648"/>
      </c:lineChart>
      <c:catAx>
        <c:axId val="55354112"/>
        <c:scaling>
          <c:orientation val="minMax"/>
        </c:scaling>
        <c:axPos val="b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55355648"/>
        <c:crosses val="autoZero"/>
        <c:auto val="1"/>
        <c:lblAlgn val="ctr"/>
        <c:lblOffset val="100"/>
      </c:catAx>
      <c:valAx>
        <c:axId val="55355648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ru-RU"/>
                  <a:t>Число предприятий и организаций</a:t>
                </a:r>
              </a:p>
            </c:rich>
          </c:tx>
          <c:layout>
            <c:manualLayout>
              <c:xMode val="edge"/>
              <c:yMode val="edge"/>
              <c:x val="9.2579945363972533E-3"/>
              <c:y val="0.13550925925925927"/>
            </c:manualLayout>
          </c:layout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553541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/>
              <a:t>Экспоненциальный тренд</a:t>
            </a:r>
          </a:p>
        </c:rich>
      </c:tx>
      <c:layout/>
      <c:spPr>
        <a:noFill/>
        <a:ln>
          <a:noFill/>
        </a:ln>
        <a:effectLst/>
      </c:spPr>
    </c:title>
    <c:plotArea>
      <c:layout>
        <c:manualLayout>
          <c:layoutTarget val="inner"/>
          <c:xMode val="edge"/>
          <c:yMode val="edge"/>
          <c:x val="0.13628106754512839"/>
          <c:y val="0.16328703703703717"/>
          <c:w val="0.84033457871337514"/>
          <c:h val="0.71998505395158996"/>
        </c:manualLayout>
      </c:layout>
      <c:lineChart>
        <c:grouping val="standard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exp"/>
            <c:forward val="2"/>
            <c:dispRSqr val="1"/>
            <c:dispEq val="1"/>
            <c:trendlineLbl>
              <c:layout>
                <c:manualLayout>
                  <c:x val="-6.5091696127269824E-2"/>
                  <c:y val="5.533792650918641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1" i="0" u="none" strike="noStrike" kern="1200" baseline="0">
                      <a:solidFill>
                        <a:sysClr val="windowText" lastClr="000000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ru-RU"/>
                </a:p>
              </c:txPr>
            </c:trendlineLbl>
          </c:trendline>
          <c:cat>
            <c:numRef>
              <c:f>'[1]Таблицы аналитические'!$B$5:$M$5</c:f>
              <c:numCache>
                <c:formatCode>General</c:formatCode>
                <c:ptCount val="1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</c:numCache>
            </c:numRef>
          </c:cat>
          <c:val>
            <c:numRef>
              <c:f>'[1]Таблицы аналитические'!$B$6:$J$6</c:f>
              <c:numCache>
                <c:formatCode>General</c:formatCode>
                <c:ptCount val="9"/>
                <c:pt idx="0">
                  <c:v>129340</c:v>
                </c:pt>
                <c:pt idx="1">
                  <c:v>118374</c:v>
                </c:pt>
                <c:pt idx="2">
                  <c:v>113082</c:v>
                </c:pt>
                <c:pt idx="3">
                  <c:v>113720</c:v>
                </c:pt>
                <c:pt idx="4">
                  <c:v>114705</c:v>
                </c:pt>
                <c:pt idx="5">
                  <c:v>112846</c:v>
                </c:pt>
                <c:pt idx="6">
                  <c:v>122598</c:v>
                </c:pt>
                <c:pt idx="7">
                  <c:v>131394</c:v>
                </c:pt>
                <c:pt idx="8">
                  <c:v>155036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22F-473B-BE45-67F0873E405D}"/>
            </c:ext>
          </c:extLst>
        </c:ser>
        <c:marker val="1"/>
        <c:axId val="55397376"/>
        <c:axId val="55419648"/>
      </c:lineChart>
      <c:catAx>
        <c:axId val="55397376"/>
        <c:scaling>
          <c:orientation val="minMax"/>
        </c:scaling>
        <c:axPos val="b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55419648"/>
        <c:crosses val="autoZero"/>
        <c:auto val="1"/>
        <c:lblAlgn val="ctr"/>
        <c:lblOffset val="100"/>
      </c:catAx>
      <c:valAx>
        <c:axId val="55419648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ru-RU"/>
                  <a:t>Число предприятий и организаций</a:t>
                </a:r>
              </a:p>
            </c:rich>
          </c:tx>
          <c:layout>
            <c:manualLayout>
              <c:xMode val="edge"/>
              <c:yMode val="edge"/>
              <c:x val="9.2579945363972533E-3"/>
              <c:y val="0.13550925925925927"/>
            </c:manualLayout>
          </c:layout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553973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/>
              <a:t>Логарифмический тренд</a:t>
            </a:r>
          </a:p>
        </c:rich>
      </c:tx>
      <c:layout/>
      <c:spPr>
        <a:noFill/>
        <a:ln>
          <a:noFill/>
        </a:ln>
        <a:effectLst/>
      </c:spPr>
    </c:title>
    <c:plotArea>
      <c:layout>
        <c:manualLayout>
          <c:layoutTarget val="inner"/>
          <c:xMode val="edge"/>
          <c:yMode val="edge"/>
          <c:x val="0.13628106754512839"/>
          <c:y val="0.16328703703703717"/>
          <c:w val="0.84033457871337514"/>
          <c:h val="0.71998505395158996"/>
        </c:manualLayout>
      </c:layout>
      <c:lineChart>
        <c:grouping val="standard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og"/>
            <c:forward val="2"/>
            <c:dispRSqr val="1"/>
            <c:dispEq val="1"/>
            <c:trendlineLbl>
              <c:layout>
                <c:manualLayout>
                  <c:x val="-6.5091696127269824E-2"/>
                  <c:y val="5.533792650918641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1" i="0" u="none" strike="noStrike" kern="1200" baseline="0">
                      <a:solidFill>
                        <a:sysClr val="windowText" lastClr="000000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ru-RU"/>
                </a:p>
              </c:txPr>
            </c:trendlineLbl>
          </c:trendline>
          <c:cat>
            <c:numRef>
              <c:f>'[1]Таблицы аналитические'!$B$5:$M$5</c:f>
              <c:numCache>
                <c:formatCode>General</c:formatCode>
                <c:ptCount val="1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</c:numCache>
            </c:numRef>
          </c:cat>
          <c:val>
            <c:numRef>
              <c:f>'[1]Таблицы аналитические'!$B$6:$J$6</c:f>
              <c:numCache>
                <c:formatCode>General</c:formatCode>
                <c:ptCount val="9"/>
                <c:pt idx="0">
                  <c:v>129340</c:v>
                </c:pt>
                <c:pt idx="1">
                  <c:v>118374</c:v>
                </c:pt>
                <c:pt idx="2">
                  <c:v>113082</c:v>
                </c:pt>
                <c:pt idx="3">
                  <c:v>113720</c:v>
                </c:pt>
                <c:pt idx="4">
                  <c:v>114705</c:v>
                </c:pt>
                <c:pt idx="5">
                  <c:v>112846</c:v>
                </c:pt>
                <c:pt idx="6">
                  <c:v>122598</c:v>
                </c:pt>
                <c:pt idx="7">
                  <c:v>131394</c:v>
                </c:pt>
                <c:pt idx="8">
                  <c:v>155036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5DD-4B30-A6EB-4AB6751C7FB2}"/>
            </c:ext>
          </c:extLst>
        </c:ser>
        <c:marker val="1"/>
        <c:axId val="55461376"/>
        <c:axId val="55462912"/>
      </c:lineChart>
      <c:catAx>
        <c:axId val="55461376"/>
        <c:scaling>
          <c:orientation val="minMax"/>
        </c:scaling>
        <c:axPos val="b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55462912"/>
        <c:crosses val="autoZero"/>
        <c:auto val="1"/>
        <c:lblAlgn val="ctr"/>
        <c:lblOffset val="100"/>
      </c:catAx>
      <c:valAx>
        <c:axId val="55462912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ru-RU"/>
                  <a:t>Число предприятий и организаций</a:t>
                </a:r>
              </a:p>
            </c:rich>
          </c:tx>
          <c:layout>
            <c:manualLayout>
              <c:xMode val="edge"/>
              <c:yMode val="edge"/>
              <c:x val="9.2579945363972533E-3"/>
              <c:y val="0.13550925925925927"/>
            </c:manualLayout>
          </c:layout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554613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/>
              <a:t>Полиномиальный тренд 2-ой степени</a:t>
            </a:r>
          </a:p>
        </c:rich>
      </c:tx>
      <c:layout/>
      <c:spPr>
        <a:noFill/>
        <a:ln>
          <a:noFill/>
        </a:ln>
        <a:effectLst/>
      </c:spPr>
    </c:title>
    <c:plotArea>
      <c:layout>
        <c:manualLayout>
          <c:layoutTarget val="inner"/>
          <c:xMode val="edge"/>
          <c:yMode val="edge"/>
          <c:x val="0.13628106754512839"/>
          <c:y val="0.16328703703703717"/>
          <c:w val="0.84033457871337514"/>
          <c:h val="0.71998505395158996"/>
        </c:manualLayout>
      </c:layout>
      <c:lineChart>
        <c:grouping val="standard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forward val="2"/>
            <c:dispRSqr val="1"/>
            <c:dispEq val="1"/>
            <c:trendlineLbl>
              <c:layout>
                <c:manualLayout>
                  <c:x val="-5.4887614494616835E-2"/>
                  <c:y val="-5.8176946631671042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1" i="0" u="none" strike="noStrike" kern="1200" baseline="0">
                      <a:solidFill>
                        <a:sysClr val="windowText" lastClr="000000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ru-RU"/>
                </a:p>
              </c:txPr>
            </c:trendlineLbl>
          </c:trendline>
          <c:cat>
            <c:numRef>
              <c:f>'[1]Таблицы аналитические'!$B$5:$M$5</c:f>
              <c:numCache>
                <c:formatCode>General</c:formatCode>
                <c:ptCount val="1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</c:numCache>
            </c:numRef>
          </c:cat>
          <c:val>
            <c:numRef>
              <c:f>'[1]Таблицы аналитические'!$B$6:$J$6</c:f>
              <c:numCache>
                <c:formatCode>General</c:formatCode>
                <c:ptCount val="9"/>
                <c:pt idx="0">
                  <c:v>129340</c:v>
                </c:pt>
                <c:pt idx="1">
                  <c:v>118374</c:v>
                </c:pt>
                <c:pt idx="2">
                  <c:v>113082</c:v>
                </c:pt>
                <c:pt idx="3">
                  <c:v>113720</c:v>
                </c:pt>
                <c:pt idx="4">
                  <c:v>114705</c:v>
                </c:pt>
                <c:pt idx="5">
                  <c:v>112846</c:v>
                </c:pt>
                <c:pt idx="6">
                  <c:v>122598</c:v>
                </c:pt>
                <c:pt idx="7">
                  <c:v>131394</c:v>
                </c:pt>
                <c:pt idx="8">
                  <c:v>155036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365-4862-8FFD-9A4C6261648F}"/>
            </c:ext>
          </c:extLst>
        </c:ser>
        <c:marker val="1"/>
        <c:axId val="55513856"/>
        <c:axId val="55515392"/>
      </c:lineChart>
      <c:catAx>
        <c:axId val="55513856"/>
        <c:scaling>
          <c:orientation val="minMax"/>
        </c:scaling>
        <c:axPos val="b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55515392"/>
        <c:crosses val="autoZero"/>
        <c:auto val="1"/>
        <c:lblAlgn val="ctr"/>
        <c:lblOffset val="100"/>
      </c:catAx>
      <c:valAx>
        <c:axId val="55515392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ru-RU"/>
                  <a:t>Число предприятий и организаций</a:t>
                </a:r>
              </a:p>
            </c:rich>
          </c:tx>
          <c:layout>
            <c:manualLayout>
              <c:xMode val="edge"/>
              <c:yMode val="edge"/>
              <c:x val="9.2579945363972533E-3"/>
              <c:y val="0.13550925925925927"/>
            </c:manualLayout>
          </c:layout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555138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/>
              <a:t>Степенной тренд</a:t>
            </a:r>
          </a:p>
        </c:rich>
      </c:tx>
      <c:layout/>
      <c:spPr>
        <a:noFill/>
        <a:ln>
          <a:noFill/>
        </a:ln>
        <a:effectLst/>
      </c:spPr>
    </c:title>
    <c:plotArea>
      <c:layout>
        <c:manualLayout>
          <c:layoutTarget val="inner"/>
          <c:xMode val="edge"/>
          <c:yMode val="edge"/>
          <c:x val="0.13628106754512839"/>
          <c:y val="0.16328703703703717"/>
          <c:w val="0.84033457871337514"/>
          <c:h val="0.71998505395158996"/>
        </c:manualLayout>
      </c:layout>
      <c:lineChart>
        <c:grouping val="standard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forward val="2"/>
            <c:dispRSqr val="1"/>
            <c:dispEq val="1"/>
            <c:trendlineLbl>
              <c:layout>
                <c:manualLayout>
                  <c:x val="-4.5629619958219514E-2"/>
                  <c:y val="-0.1780941965587636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1" i="0" u="none" strike="noStrike" kern="1200" baseline="0">
                      <a:solidFill>
                        <a:sysClr val="windowText" lastClr="000000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ru-RU"/>
                </a:p>
              </c:txPr>
            </c:trendlineLbl>
          </c:trendline>
          <c:cat>
            <c:numRef>
              <c:f>'[1]Таблицы аналитические'!$B$5:$M$5</c:f>
              <c:numCache>
                <c:formatCode>General</c:formatCode>
                <c:ptCount val="1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</c:numCache>
            </c:numRef>
          </c:cat>
          <c:val>
            <c:numRef>
              <c:f>'[1]Таблицы аналитические'!$B$6:$J$6</c:f>
              <c:numCache>
                <c:formatCode>General</c:formatCode>
                <c:ptCount val="9"/>
                <c:pt idx="0">
                  <c:v>129340</c:v>
                </c:pt>
                <c:pt idx="1">
                  <c:v>118374</c:v>
                </c:pt>
                <c:pt idx="2">
                  <c:v>113082</c:v>
                </c:pt>
                <c:pt idx="3">
                  <c:v>113720</c:v>
                </c:pt>
                <c:pt idx="4">
                  <c:v>114705</c:v>
                </c:pt>
                <c:pt idx="5">
                  <c:v>112846</c:v>
                </c:pt>
                <c:pt idx="6">
                  <c:v>122598</c:v>
                </c:pt>
                <c:pt idx="7">
                  <c:v>131394</c:v>
                </c:pt>
                <c:pt idx="8">
                  <c:v>155036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E4F-47FE-8ADD-A23FDFAC6A2C}"/>
            </c:ext>
          </c:extLst>
        </c:ser>
        <c:marker val="1"/>
        <c:axId val="55553024"/>
        <c:axId val="55558912"/>
      </c:lineChart>
      <c:catAx>
        <c:axId val="55553024"/>
        <c:scaling>
          <c:orientation val="minMax"/>
        </c:scaling>
        <c:axPos val="b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55558912"/>
        <c:crosses val="autoZero"/>
        <c:auto val="1"/>
        <c:lblAlgn val="ctr"/>
        <c:lblOffset val="100"/>
      </c:catAx>
      <c:valAx>
        <c:axId val="55558912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ru-RU"/>
                  <a:t>Число предприятий и организаций</a:t>
                </a:r>
              </a:p>
            </c:rich>
          </c:tx>
          <c:layout>
            <c:manualLayout>
              <c:xMode val="edge"/>
              <c:yMode val="edge"/>
              <c:x val="9.2579945363972533E-3"/>
              <c:y val="0.13550925925925927"/>
            </c:manualLayout>
          </c:layout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555530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53339</xdr:colOff>
      <xdr:row>26</xdr:row>
      <xdr:rowOff>7620</xdr:rowOff>
    </xdr:from>
    <xdr:to>
      <xdr:col>12</xdr:col>
      <xdr:colOff>152400</xdr:colOff>
      <xdr:row>39</xdr:row>
      <xdr:rowOff>175260</xdr:rowOff>
    </xdr:to>
    <xdr:graphicFrame macro="">
      <xdr:nvGraphicFramePr>
        <xdr:cNvPr id="2" name="Диаграмма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41</xdr:row>
      <xdr:rowOff>0</xdr:rowOff>
    </xdr:from>
    <xdr:to>
      <xdr:col>11</xdr:col>
      <xdr:colOff>571499</xdr:colOff>
      <xdr:row>55</xdr:row>
      <xdr:rowOff>121920</xdr:rowOff>
    </xdr:to>
    <xdr:graphicFrame macro="">
      <xdr:nvGraphicFramePr>
        <xdr:cNvPr id="3" name="Диаграмма 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57</xdr:row>
      <xdr:rowOff>0</xdr:rowOff>
    </xdr:from>
    <xdr:to>
      <xdr:col>11</xdr:col>
      <xdr:colOff>533400</xdr:colOff>
      <xdr:row>72</xdr:row>
      <xdr:rowOff>0</xdr:rowOff>
    </xdr:to>
    <xdr:graphicFrame macro="">
      <xdr:nvGraphicFramePr>
        <xdr:cNvPr id="4" name="Диаграмма 3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73</xdr:row>
      <xdr:rowOff>0</xdr:rowOff>
    </xdr:from>
    <xdr:to>
      <xdr:col>11</xdr:col>
      <xdr:colOff>514350</xdr:colOff>
      <xdr:row>88</xdr:row>
      <xdr:rowOff>0</xdr:rowOff>
    </xdr:to>
    <xdr:graphicFrame macro="">
      <xdr:nvGraphicFramePr>
        <xdr:cNvPr id="5" name="Диаграмма 4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89</xdr:row>
      <xdr:rowOff>0</xdr:rowOff>
    </xdr:from>
    <xdr:to>
      <xdr:col>11</xdr:col>
      <xdr:colOff>485775</xdr:colOff>
      <xdr:row>104</xdr:row>
      <xdr:rowOff>0</xdr:rowOff>
    </xdr:to>
    <xdr:graphicFrame macro="">
      <xdr:nvGraphicFramePr>
        <xdr:cNvPr id="6" name="Диаграмма 5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76200</xdr:colOff>
      <xdr:row>81</xdr:row>
      <xdr:rowOff>0</xdr:rowOff>
    </xdr:from>
    <xdr:to>
      <xdr:col>12</xdr:col>
      <xdr:colOff>600075</xdr:colOff>
      <xdr:row>81</xdr:row>
      <xdr:rowOff>19050</xdr:rowOff>
    </xdr:to>
    <xdr:cxnSp macro="">
      <xdr:nvCxnSpPr>
        <xdr:cNvPr id="8" name="Прямая со стрелкой 7"/>
        <xdr:cNvCxnSpPr/>
      </xdr:nvCxnSpPr>
      <xdr:spPr>
        <a:xfrm flipH="1">
          <a:off x="7753350" y="20935950"/>
          <a:ext cx="1743075" cy="19050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476250</xdr:colOff>
      <xdr:row>23</xdr:row>
      <xdr:rowOff>9525</xdr:rowOff>
    </xdr:from>
    <xdr:to>
      <xdr:col>2</xdr:col>
      <xdr:colOff>621030</xdr:colOff>
      <xdr:row>24</xdr:row>
      <xdr:rowOff>9525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695450" y="4819650"/>
          <a:ext cx="144780" cy="23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451485</xdr:colOff>
      <xdr:row>23</xdr:row>
      <xdr:rowOff>9525</xdr:rowOff>
    </xdr:from>
    <xdr:to>
      <xdr:col>3</xdr:col>
      <xdr:colOff>626745</xdr:colOff>
      <xdr:row>24</xdr:row>
      <xdr:rowOff>9525</xdr:rowOff>
    </xdr:to>
    <xdr:pic>
      <xdr:nvPicPr>
        <xdr:cNvPr id="4" name="Рисунок 3">
          <a:extLst>
            <a:ext uri="{FF2B5EF4-FFF2-40B4-BE49-F238E27FC236}">
              <a16:creationId xmlns:a16="http://schemas.microsoft.com/office/drawing/2014/main" xmlns="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51785" y="4819650"/>
          <a:ext cx="175260" cy="23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0</xdr:colOff>
      <xdr:row>23</xdr:row>
      <xdr:rowOff>0</xdr:rowOff>
    </xdr:from>
    <xdr:to>
      <xdr:col>6</xdr:col>
      <xdr:colOff>45720</xdr:colOff>
      <xdr:row>24</xdr:row>
      <xdr:rowOff>0</xdr:rowOff>
    </xdr:to>
    <xdr:pic>
      <xdr:nvPicPr>
        <xdr:cNvPr id="5" name="Рисунок 4">
          <a:extLst>
            <a:ext uri="{FF2B5EF4-FFF2-40B4-BE49-F238E27FC236}">
              <a16:creationId xmlns:a16="http://schemas.microsoft.com/office/drawing/2014/main" xmlns="" id="{00000000-0008-0000-03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152775" y="1704975"/>
          <a:ext cx="893445" cy="457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22860</xdr:colOff>
      <xdr:row>23</xdr:row>
      <xdr:rowOff>0</xdr:rowOff>
    </xdr:from>
    <xdr:to>
      <xdr:col>6</xdr:col>
      <xdr:colOff>1013460</xdr:colOff>
      <xdr:row>24</xdr:row>
      <xdr:rowOff>0</xdr:rowOff>
    </xdr:to>
    <xdr:pic>
      <xdr:nvPicPr>
        <xdr:cNvPr id="6" name="Рисунок 5">
          <a:extLst>
            <a:ext uri="{FF2B5EF4-FFF2-40B4-BE49-F238E27FC236}">
              <a16:creationId xmlns:a16="http://schemas.microsoft.com/office/drawing/2014/main" xmlns="" id="{00000000-0008-0000-03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023360" y="1704975"/>
          <a:ext cx="990600" cy="457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68580</xdr:colOff>
      <xdr:row>23</xdr:row>
      <xdr:rowOff>45720</xdr:rowOff>
    </xdr:from>
    <xdr:to>
      <xdr:col>7</xdr:col>
      <xdr:colOff>830580</xdr:colOff>
      <xdr:row>23</xdr:row>
      <xdr:rowOff>396240</xdr:rowOff>
    </xdr:to>
    <xdr:pic>
      <xdr:nvPicPr>
        <xdr:cNvPr id="7" name="Рисунок 6">
          <a:extLst>
            <a:ext uri="{FF2B5EF4-FFF2-40B4-BE49-F238E27FC236}">
              <a16:creationId xmlns:a16="http://schemas.microsoft.com/office/drawing/2014/main" xmlns="" id="{00000000-0008-0000-03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088255" y="1750695"/>
          <a:ext cx="762000" cy="3505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22860</xdr:colOff>
      <xdr:row>23</xdr:row>
      <xdr:rowOff>45720</xdr:rowOff>
    </xdr:from>
    <xdr:to>
      <xdr:col>8</xdr:col>
      <xdr:colOff>815340</xdr:colOff>
      <xdr:row>23</xdr:row>
      <xdr:rowOff>403860</xdr:rowOff>
    </xdr:to>
    <xdr:pic>
      <xdr:nvPicPr>
        <xdr:cNvPr id="8" name="Рисунок 7">
          <a:extLst>
            <a:ext uri="{FF2B5EF4-FFF2-40B4-BE49-F238E27FC236}">
              <a16:creationId xmlns:a16="http://schemas.microsoft.com/office/drawing/2014/main" xmlns="" id="{00000000-0008-0000-03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890260" y="1750695"/>
          <a:ext cx="792480" cy="3581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318134</xdr:colOff>
      <xdr:row>23</xdr:row>
      <xdr:rowOff>28576</xdr:rowOff>
    </xdr:from>
    <xdr:to>
      <xdr:col>4</xdr:col>
      <xdr:colOff>1048185</xdr:colOff>
      <xdr:row>24</xdr:row>
      <xdr:rowOff>3811</xdr:rowOff>
    </xdr:to>
    <xdr:pic>
      <xdr:nvPicPr>
        <xdr:cNvPr id="9" name="Рисунок 8">
          <a:extLst>
            <a:ext uri="{FF2B5EF4-FFF2-40B4-BE49-F238E27FC236}">
              <a16:creationId xmlns:a16="http://schemas.microsoft.com/office/drawing/2014/main" xmlns="" id="{00000000-0008-0000-03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47134" y="4838701"/>
          <a:ext cx="730051" cy="21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1057275</xdr:colOff>
      <xdr:row>78</xdr:row>
      <xdr:rowOff>167409</xdr:rowOff>
    </xdr:from>
    <xdr:to>
      <xdr:col>6</xdr:col>
      <xdr:colOff>600075</xdr:colOff>
      <xdr:row>80</xdr:row>
      <xdr:rowOff>129959</xdr:rowOff>
    </xdr:to>
    <xdr:pic>
      <xdr:nvPicPr>
        <xdr:cNvPr id="10" name="Рисунок 9">
          <a:extLst>
            <a:ext uri="{FF2B5EF4-FFF2-40B4-BE49-F238E27FC236}">
              <a16:creationId xmlns:a16="http://schemas.microsoft.com/office/drawing/2014/main" xmlns="" id="{00000000-0008-0000-03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114925" y="16940934"/>
          <a:ext cx="2238375" cy="438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971549</xdr:colOff>
      <xdr:row>82</xdr:row>
      <xdr:rowOff>209551</xdr:rowOff>
    </xdr:from>
    <xdr:to>
      <xdr:col>6</xdr:col>
      <xdr:colOff>399221</xdr:colOff>
      <xdr:row>84</xdr:row>
      <xdr:rowOff>157337</xdr:rowOff>
    </xdr:to>
    <xdr:pic>
      <xdr:nvPicPr>
        <xdr:cNvPr id="11" name="Рисунок 10">
          <a:extLst>
            <a:ext uri="{FF2B5EF4-FFF2-40B4-BE49-F238E27FC236}">
              <a16:creationId xmlns:a16="http://schemas.microsoft.com/office/drawing/2014/main" xmlns="" id="{00000000-0008-0000-03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029199" y="17935576"/>
          <a:ext cx="2123247" cy="4240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1049958</xdr:colOff>
      <xdr:row>88</xdr:row>
      <xdr:rowOff>57150</xdr:rowOff>
    </xdr:from>
    <xdr:to>
      <xdr:col>6</xdr:col>
      <xdr:colOff>362920</xdr:colOff>
      <xdr:row>90</xdr:row>
      <xdr:rowOff>9526</xdr:rowOff>
    </xdr:to>
    <xdr:pic>
      <xdr:nvPicPr>
        <xdr:cNvPr id="12" name="Рисунок 11">
          <a:extLst>
            <a:ext uri="{FF2B5EF4-FFF2-40B4-BE49-F238E27FC236}">
              <a16:creationId xmlns:a16="http://schemas.microsoft.com/office/drawing/2014/main" xmlns="" id="{00000000-0008-0000-03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107608" y="19211925"/>
          <a:ext cx="2008537" cy="4286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0</xdr:colOff>
      <xdr:row>97</xdr:row>
      <xdr:rowOff>19050</xdr:rowOff>
    </xdr:from>
    <xdr:to>
      <xdr:col>5</xdr:col>
      <xdr:colOff>285750</xdr:colOff>
      <xdr:row>98</xdr:row>
      <xdr:rowOff>19050</xdr:rowOff>
    </xdr:to>
    <xdr:pic>
      <xdr:nvPicPr>
        <xdr:cNvPr id="13" name="Рисунок 12">
          <a:extLst>
            <a:ext uri="{FF2B5EF4-FFF2-40B4-BE49-F238E27FC236}">
              <a16:creationId xmlns:a16="http://schemas.microsoft.com/office/drawing/2014/main" xmlns="" id="{00000000-0008-0000-03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057650" y="21240750"/>
          <a:ext cx="1657350" cy="23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1666875</xdr:colOff>
      <xdr:row>92</xdr:row>
      <xdr:rowOff>228600</xdr:rowOff>
    </xdr:from>
    <xdr:to>
      <xdr:col>3</xdr:col>
      <xdr:colOff>1009650</xdr:colOff>
      <xdr:row>92</xdr:row>
      <xdr:rowOff>228600</xdr:rowOff>
    </xdr:to>
    <xdr:cxnSp macro="">
      <xdr:nvCxnSpPr>
        <xdr:cNvPr id="15" name="Прямая со стрелкой 14"/>
        <xdr:cNvCxnSpPr/>
      </xdr:nvCxnSpPr>
      <xdr:spPr>
        <a:xfrm>
          <a:off x="3019425" y="20259675"/>
          <a:ext cx="1019175" cy="0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7;&#1072;&#1076;&#1072;&#1085;&#1080;&#1077;%201%20&#1055;&#1088;&#1072;&#1082;&#1090;&#1080;&#1082;&#1072;%20&#1056;&#1072;&#1079;&#1088;&#1072;&#1073;&#1086;&#1090;&#1082;&#1072;%20&#1072;&#1085;&#1072;&#1083;&#1080;&#1090;&#1080;&#1095;&#1077;&#1089;&#1082;&#1080;&#1093;%20&#1090;&#1072;&#1073;&#1083;&#1080;&#1094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Таблицы аналитические"/>
    </sheetNames>
    <sheetDataSet>
      <sheetData sheetId="0">
        <row r="5">
          <cell r="B5">
            <v>2000</v>
          </cell>
          <cell r="C5">
            <v>2001</v>
          </cell>
          <cell r="D5">
            <v>2002</v>
          </cell>
          <cell r="E5">
            <v>2003</v>
          </cell>
          <cell r="F5">
            <v>2004</v>
          </cell>
          <cell r="G5">
            <v>2005</v>
          </cell>
          <cell r="H5">
            <v>2006</v>
          </cell>
          <cell r="I5">
            <v>2007</v>
          </cell>
          <cell r="J5">
            <v>2008</v>
          </cell>
          <cell r="K5">
            <v>2009</v>
          </cell>
          <cell r="L5">
            <v>2010</v>
          </cell>
          <cell r="M5">
            <v>2011</v>
          </cell>
        </row>
        <row r="6">
          <cell r="B6">
            <v>129340</v>
          </cell>
          <cell r="C6">
            <v>118374</v>
          </cell>
          <cell r="D6">
            <v>113082</v>
          </cell>
          <cell r="E6">
            <v>113720</v>
          </cell>
          <cell r="F6">
            <v>114705</v>
          </cell>
          <cell r="G6">
            <v>112846</v>
          </cell>
          <cell r="H6">
            <v>122598</v>
          </cell>
          <cell r="I6">
            <v>131394</v>
          </cell>
          <cell r="J6">
            <v>155036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05"/>
  <sheetViews>
    <sheetView topLeftCell="A55" workbookViewId="0">
      <selection activeCell="P10" sqref="P10"/>
    </sheetView>
  </sheetViews>
  <sheetFormatPr defaultRowHeight="15"/>
  <cols>
    <col min="1" max="1" width="32.85546875" customWidth="1"/>
  </cols>
  <sheetData>
    <row r="1" spans="1:13" ht="18.75">
      <c r="A1" s="45" t="s">
        <v>28</v>
      </c>
      <c r="B1" s="45"/>
      <c r="C1" s="45"/>
      <c r="D1" s="45"/>
      <c r="E1" s="45"/>
      <c r="F1" s="45"/>
      <c r="G1" s="45"/>
      <c r="H1" s="45"/>
    </row>
    <row r="2" spans="1:13" ht="15.75">
      <c r="A2" s="46" t="s">
        <v>29</v>
      </c>
      <c r="B2" s="47">
        <v>9</v>
      </c>
      <c r="C2" s="48" t="s">
        <v>30</v>
      </c>
      <c r="D2" s="49"/>
      <c r="E2" s="50"/>
      <c r="F2" s="49" t="s">
        <v>31</v>
      </c>
      <c r="G2" s="51"/>
      <c r="H2" s="52" t="s">
        <v>32</v>
      </c>
      <c r="I2" s="52"/>
      <c r="J2" s="53">
        <v>0</v>
      </c>
    </row>
    <row r="3" spans="1:13">
      <c r="A3" s="54"/>
    </row>
    <row r="4" spans="1:13" ht="15.75">
      <c r="A4" s="55" t="s">
        <v>33</v>
      </c>
    </row>
    <row r="5" spans="1:13" ht="15.75">
      <c r="A5" s="56" t="s">
        <v>34</v>
      </c>
      <c r="B5" s="56">
        <v>2000</v>
      </c>
      <c r="C5" s="56">
        <f>B5+1</f>
        <v>2001</v>
      </c>
      <c r="D5" s="56">
        <f t="shared" ref="D5:F5" si="0">C5+1</f>
        <v>2002</v>
      </c>
      <c r="E5" s="56">
        <f t="shared" si="0"/>
        <v>2003</v>
      </c>
      <c r="F5" s="56">
        <f t="shared" si="0"/>
        <v>2004</v>
      </c>
      <c r="G5" s="56">
        <f>F5+1</f>
        <v>2005</v>
      </c>
      <c r="H5" s="56">
        <f t="shared" ref="H5:L5" si="1">G5+1</f>
        <v>2006</v>
      </c>
      <c r="I5" s="56">
        <f t="shared" si="1"/>
        <v>2007</v>
      </c>
      <c r="J5" s="126">
        <f t="shared" si="1"/>
        <v>2008</v>
      </c>
      <c r="K5" s="56">
        <f t="shared" ref="K5" si="2">J5+1</f>
        <v>2009</v>
      </c>
      <c r="L5" s="126">
        <f t="shared" ref="L5" si="3">K5+1</f>
        <v>2010</v>
      </c>
      <c r="M5" s="56">
        <f t="shared" ref="M5" si="4">L5+1</f>
        <v>2011</v>
      </c>
    </row>
    <row r="6" spans="1:13" ht="31.5">
      <c r="A6" s="57" t="s">
        <v>35</v>
      </c>
      <c r="B6" s="58">
        <v>129340</v>
      </c>
      <c r="C6" s="58">
        <v>118374</v>
      </c>
      <c r="D6" s="58">
        <v>113082</v>
      </c>
      <c r="E6" s="58">
        <v>113720</v>
      </c>
      <c r="F6" s="58">
        <v>114705</v>
      </c>
      <c r="G6" s="58">
        <v>112846</v>
      </c>
      <c r="H6" s="58">
        <v>122598</v>
      </c>
      <c r="I6" s="58">
        <v>131394</v>
      </c>
      <c r="J6" s="58">
        <v>155036</v>
      </c>
      <c r="K6" s="187" t="s">
        <v>96</v>
      </c>
      <c r="L6" s="187" t="s">
        <v>96</v>
      </c>
      <c r="M6" s="187" t="s">
        <v>96</v>
      </c>
    </row>
    <row r="7" spans="1:13" ht="15.75">
      <c r="A7" s="59"/>
      <c r="B7" s="60"/>
      <c r="C7" s="60"/>
      <c r="D7" s="61"/>
      <c r="E7" s="61"/>
      <c r="F7" s="61"/>
      <c r="G7" s="61"/>
    </row>
    <row r="8" spans="1:13" ht="15.75">
      <c r="A8" s="55" t="s">
        <v>36</v>
      </c>
      <c r="B8" s="62"/>
      <c r="C8" s="62"/>
      <c r="D8" s="62"/>
      <c r="E8" s="62"/>
      <c r="F8" s="62"/>
      <c r="G8" s="62"/>
      <c r="H8" s="62"/>
      <c r="I8" s="62"/>
    </row>
    <row r="9" spans="1:13">
      <c r="A9" s="63" t="s">
        <v>37</v>
      </c>
      <c r="B9" s="64" t="s">
        <v>38</v>
      </c>
      <c r="C9" s="65"/>
      <c r="D9" s="66" t="str">
        <f>F2</f>
        <v>ед.</v>
      </c>
      <c r="E9" s="67"/>
      <c r="F9" s="68" t="s">
        <v>39</v>
      </c>
      <c r="G9" s="69" t="s">
        <v>40</v>
      </c>
      <c r="H9" s="70" t="s">
        <v>41</v>
      </c>
      <c r="I9" s="70" t="s">
        <v>42</v>
      </c>
    </row>
    <row r="10" spans="1:13" ht="60">
      <c r="A10" s="71"/>
      <c r="B10" s="72">
        <f>B5</f>
        <v>2000</v>
      </c>
      <c r="C10" s="72">
        <f>J5</f>
        <v>2008</v>
      </c>
      <c r="D10" s="73" t="s">
        <v>43</v>
      </c>
      <c r="E10" s="73" t="s">
        <v>44</v>
      </c>
      <c r="F10" s="69"/>
      <c r="G10" s="69"/>
      <c r="H10" s="74"/>
      <c r="I10" s="74"/>
    </row>
    <row r="11" spans="1:13" ht="105">
      <c r="A11" s="75" t="str">
        <f>A6</f>
        <v>Число действующих строительных организаций</v>
      </c>
      <c r="B11" s="76">
        <f>B6</f>
        <v>129340</v>
      </c>
      <c r="C11" s="76">
        <f>J6</f>
        <v>155036</v>
      </c>
      <c r="D11" s="77">
        <f>C11-B11</f>
        <v>25696</v>
      </c>
      <c r="E11" s="78">
        <f>ROUND(D11/(B2-1),J2)</f>
        <v>3212</v>
      </c>
      <c r="F11" s="79">
        <f>ROUND(C11/B11*100,2)</f>
        <v>119.87</v>
      </c>
      <c r="G11" s="80">
        <f>F11-100</f>
        <v>19.870000000000005</v>
      </c>
      <c r="H11" s="81">
        <f>ROUND(((C11/B11)^(1/(B2-1)))*100,2)</f>
        <v>102.29</v>
      </c>
      <c r="I11" s="82">
        <f>H11-100</f>
        <v>2.2900000000000063</v>
      </c>
    </row>
    <row r="12" spans="1:13" ht="15.75">
      <c r="A12" s="83"/>
      <c r="B12" s="61"/>
      <c r="C12" s="61"/>
      <c r="D12" s="61"/>
      <c r="E12" s="61"/>
      <c r="F12" s="61"/>
      <c r="G12" s="61"/>
    </row>
    <row r="13" spans="1:13" ht="15.75">
      <c r="A13" s="55" t="s">
        <v>45</v>
      </c>
      <c r="B13" s="62"/>
      <c r="C13" s="62"/>
      <c r="D13" s="62"/>
      <c r="E13" s="62"/>
      <c r="F13" s="62"/>
      <c r="G13" s="62"/>
      <c r="H13" s="62"/>
      <c r="I13" s="62"/>
      <c r="J13" s="62"/>
    </row>
    <row r="14" spans="1:13" ht="91.5">
      <c r="A14" s="84" t="s">
        <v>34</v>
      </c>
      <c r="B14" s="84">
        <f t="shared" ref="B14:J15" si="5">B5</f>
        <v>2000</v>
      </c>
      <c r="C14" s="84">
        <f t="shared" si="5"/>
        <v>2001</v>
      </c>
      <c r="D14" s="84">
        <f t="shared" si="5"/>
        <v>2002</v>
      </c>
      <c r="E14" s="84">
        <f t="shared" si="5"/>
        <v>2003</v>
      </c>
      <c r="F14" s="84">
        <f t="shared" si="5"/>
        <v>2004</v>
      </c>
      <c r="G14" s="84">
        <f t="shared" si="5"/>
        <v>2005</v>
      </c>
      <c r="H14" s="84">
        <f t="shared" si="5"/>
        <v>2006</v>
      </c>
      <c r="I14" s="84">
        <f t="shared" si="5"/>
        <v>2007</v>
      </c>
      <c r="J14" s="84">
        <f t="shared" si="5"/>
        <v>2008</v>
      </c>
      <c r="K14" s="85" t="s">
        <v>46</v>
      </c>
      <c r="L14" s="62"/>
    </row>
    <row r="15" spans="1:13" ht="110.25">
      <c r="A15" s="86" t="str">
        <f>A6</f>
        <v>Число действующих строительных организаций</v>
      </c>
      <c r="B15" s="87">
        <f>B6</f>
        <v>129340</v>
      </c>
      <c r="C15" s="87">
        <f t="shared" si="5"/>
        <v>118374</v>
      </c>
      <c r="D15" s="87">
        <f t="shared" si="5"/>
        <v>113082</v>
      </c>
      <c r="E15" s="87">
        <f>E6</f>
        <v>113720</v>
      </c>
      <c r="F15" s="87">
        <f>F6</f>
        <v>114705</v>
      </c>
      <c r="G15" s="87">
        <f>G6</f>
        <v>112846</v>
      </c>
      <c r="H15" s="87">
        <f t="shared" si="5"/>
        <v>122598</v>
      </c>
      <c r="I15" s="87">
        <f t="shared" si="5"/>
        <v>131394</v>
      </c>
      <c r="J15" s="87">
        <f t="shared" si="5"/>
        <v>155036</v>
      </c>
      <c r="K15" s="88">
        <f>ROUND(SUM(B15:J15)/B2,J2)</f>
        <v>123455</v>
      </c>
      <c r="L15" s="62"/>
    </row>
    <row r="16" spans="1:13" ht="15.75">
      <c r="A16" s="89" t="str">
        <f>F2</f>
        <v>ед.</v>
      </c>
      <c r="B16" s="90"/>
      <c r="C16" s="90"/>
      <c r="D16" s="90"/>
      <c r="E16" s="90"/>
      <c r="F16" s="90"/>
      <c r="G16" s="90"/>
      <c r="H16" s="91"/>
      <c r="I16" s="91"/>
      <c r="J16" s="91"/>
      <c r="K16" s="91"/>
      <c r="L16" s="62"/>
    </row>
    <row r="17" spans="1:12" ht="15.75">
      <c r="A17" s="92" t="s">
        <v>47</v>
      </c>
      <c r="B17" s="93"/>
      <c r="C17" s="93"/>
      <c r="D17" s="93"/>
      <c r="E17" s="93"/>
      <c r="F17" s="93"/>
      <c r="G17" s="93"/>
      <c r="H17" s="94"/>
      <c r="I17" s="62"/>
    </row>
    <row r="18" spans="1:12" ht="15.75">
      <c r="A18" s="95" t="s">
        <v>48</v>
      </c>
      <c r="B18" s="96" t="s">
        <v>49</v>
      </c>
      <c r="C18" s="58">
        <f>C15-B15</f>
        <v>-10966</v>
      </c>
      <c r="D18" s="58">
        <f t="shared" ref="D18" si="6">D15-C15</f>
        <v>-5292</v>
      </c>
      <c r="E18" s="58">
        <f>E15-D15</f>
        <v>638</v>
      </c>
      <c r="F18" s="58">
        <f t="shared" ref="F18:H18" si="7">F15-E15</f>
        <v>985</v>
      </c>
      <c r="G18" s="58">
        <f t="shared" si="7"/>
        <v>-1859</v>
      </c>
      <c r="H18" s="58">
        <f t="shared" si="7"/>
        <v>9752</v>
      </c>
      <c r="I18" s="58">
        <f>I15-H15</f>
        <v>8796</v>
      </c>
      <c r="J18" s="58">
        <f>J15-I15</f>
        <v>23642</v>
      </c>
      <c r="K18" s="97">
        <f>ROUND((J18+I18+E18+D18+C18+F18+G18+H18)/(B2-1),J2)</f>
        <v>3212</v>
      </c>
      <c r="L18" s="62"/>
    </row>
    <row r="19" spans="1:12" ht="15.75">
      <c r="A19" s="98" t="s">
        <v>50</v>
      </c>
      <c r="B19" s="96" t="s">
        <v>51</v>
      </c>
      <c r="C19" s="58">
        <f>C15-$B$15</f>
        <v>-10966</v>
      </c>
      <c r="D19" s="58">
        <f t="shared" ref="D19" si="8">D15-$B$15</f>
        <v>-16258</v>
      </c>
      <c r="E19" s="58">
        <f>E15-$B$15</f>
        <v>-15620</v>
      </c>
      <c r="F19" s="58">
        <f t="shared" ref="F19:H19" si="9">F15-$B$15</f>
        <v>-14635</v>
      </c>
      <c r="G19" s="58">
        <f t="shared" si="9"/>
        <v>-16494</v>
      </c>
      <c r="H19" s="58">
        <f t="shared" si="9"/>
        <v>-6742</v>
      </c>
      <c r="I19" s="58">
        <f>I15-$B$15</f>
        <v>2054</v>
      </c>
      <c r="J19" s="99">
        <f>J15-$B$15</f>
        <v>25696</v>
      </c>
      <c r="K19" s="96" t="s">
        <v>51</v>
      </c>
      <c r="L19" s="62"/>
    </row>
    <row r="20" spans="1:12" ht="15.75">
      <c r="A20" s="98" t="s">
        <v>52</v>
      </c>
      <c r="B20" s="96"/>
      <c r="C20" s="96"/>
      <c r="D20" s="96"/>
      <c r="E20" s="96"/>
      <c r="F20" s="96"/>
      <c r="G20" s="96"/>
      <c r="H20" s="96"/>
      <c r="I20" s="96"/>
      <c r="J20" s="96"/>
      <c r="K20" s="96"/>
      <c r="L20" s="62"/>
    </row>
    <row r="21" spans="1:12" ht="15.75">
      <c r="A21" s="98" t="s">
        <v>48</v>
      </c>
      <c r="B21" s="96" t="s">
        <v>51</v>
      </c>
      <c r="C21" s="100">
        <f>ROUND((C15/B15)*100,2)</f>
        <v>91.52</v>
      </c>
      <c r="D21" s="100">
        <f t="shared" ref="D21" si="10">ROUND((D15/C15)*100,2)</f>
        <v>95.53</v>
      </c>
      <c r="E21" s="100">
        <f>ROUND((E15/D15)*100,2)</f>
        <v>100.56</v>
      </c>
      <c r="F21" s="100">
        <f t="shared" ref="F21:H21" si="11">ROUND((F15/E15)*100,2)</f>
        <v>100.87</v>
      </c>
      <c r="G21" s="100">
        <f t="shared" si="11"/>
        <v>98.38</v>
      </c>
      <c r="H21" s="100">
        <f t="shared" si="11"/>
        <v>108.64</v>
      </c>
      <c r="I21" s="100">
        <f>ROUND((I15/H15)*100,2)</f>
        <v>107.17</v>
      </c>
      <c r="J21" s="100">
        <f>ROUND((J15/I15)*100,2)</f>
        <v>117.99</v>
      </c>
      <c r="K21" s="101">
        <f>ROUND(((J15/B15)^(1/(B2-1)))*100,2)</f>
        <v>102.29</v>
      </c>
      <c r="L21" s="62"/>
    </row>
    <row r="22" spans="1:12" ht="15.75">
      <c r="A22" s="98" t="s">
        <v>50</v>
      </c>
      <c r="B22" s="100"/>
      <c r="C22" s="100">
        <f>ROUND(C15/$B$15*100,2)</f>
        <v>91.52</v>
      </c>
      <c r="D22" s="100">
        <f t="shared" ref="D22" si="12">ROUND(D15/$B$15*100,2)</f>
        <v>87.43</v>
      </c>
      <c r="E22" s="100">
        <f>ROUND(E15/$B$15*100,2)</f>
        <v>87.92</v>
      </c>
      <c r="F22" s="100">
        <f t="shared" ref="F22:H22" si="13">ROUND(F15/$B$15*100,2)</f>
        <v>88.68</v>
      </c>
      <c r="G22" s="100">
        <f t="shared" si="13"/>
        <v>87.25</v>
      </c>
      <c r="H22" s="100">
        <f t="shared" si="13"/>
        <v>94.79</v>
      </c>
      <c r="I22" s="100">
        <f>ROUND(I15/$B$15*100,2)</f>
        <v>101.59</v>
      </c>
      <c r="J22" s="102">
        <f>ROUND(J15/$B$15*100,2)</f>
        <v>119.87</v>
      </c>
      <c r="K22" s="96" t="s">
        <v>51</v>
      </c>
      <c r="L22" s="62"/>
    </row>
    <row r="23" spans="1:12" ht="15.75">
      <c r="A23" s="98" t="s">
        <v>53</v>
      </c>
      <c r="B23" s="103"/>
      <c r="C23" s="104"/>
      <c r="D23" s="104"/>
      <c r="E23" s="104"/>
      <c r="F23" s="104"/>
      <c r="G23" s="104"/>
      <c r="H23" s="105"/>
      <c r="I23" s="62"/>
    </row>
    <row r="24" spans="1:12" ht="15.75">
      <c r="A24" s="98" t="s">
        <v>48</v>
      </c>
      <c r="B24" s="96" t="s">
        <v>51</v>
      </c>
      <c r="C24" s="100">
        <f>C21-100</f>
        <v>-8.480000000000004</v>
      </c>
      <c r="D24" s="100">
        <f t="shared" ref="D24:J25" si="14">D21-100</f>
        <v>-4.4699999999999989</v>
      </c>
      <c r="E24" s="100">
        <f t="shared" si="14"/>
        <v>0.56000000000000227</v>
      </c>
      <c r="F24" s="100">
        <f t="shared" si="14"/>
        <v>0.87000000000000455</v>
      </c>
      <c r="G24" s="100">
        <f t="shared" si="14"/>
        <v>-1.6200000000000045</v>
      </c>
      <c r="H24" s="100">
        <f t="shared" si="14"/>
        <v>8.64</v>
      </c>
      <c r="I24" s="100">
        <f t="shared" si="14"/>
        <v>7.1700000000000017</v>
      </c>
      <c r="J24" s="100">
        <f t="shared" si="14"/>
        <v>17.989999999999995</v>
      </c>
      <c r="K24" s="106">
        <f>K21-100</f>
        <v>2.2900000000000063</v>
      </c>
      <c r="L24" s="62"/>
    </row>
    <row r="25" spans="1:12" ht="15.75">
      <c r="A25" s="98" t="s">
        <v>50</v>
      </c>
      <c r="B25" s="96" t="s">
        <v>51</v>
      </c>
      <c r="C25" s="100">
        <f>C22-100</f>
        <v>-8.480000000000004</v>
      </c>
      <c r="D25" s="100">
        <f t="shared" si="14"/>
        <v>-12.569999999999993</v>
      </c>
      <c r="E25" s="100">
        <f t="shared" si="14"/>
        <v>-12.079999999999998</v>
      </c>
      <c r="F25" s="100">
        <f t="shared" si="14"/>
        <v>-11.319999999999993</v>
      </c>
      <c r="G25" s="100">
        <f t="shared" si="14"/>
        <v>-12.75</v>
      </c>
      <c r="H25" s="100">
        <f t="shared" si="14"/>
        <v>-5.2099999999999937</v>
      </c>
      <c r="I25" s="100">
        <f t="shared" si="14"/>
        <v>1.5900000000000034</v>
      </c>
      <c r="J25" s="107">
        <f>J22-100</f>
        <v>19.870000000000005</v>
      </c>
      <c r="K25" s="96" t="s">
        <v>51</v>
      </c>
      <c r="L25" s="62"/>
    </row>
    <row r="26" spans="1:12" ht="15.75">
      <c r="A26" s="59"/>
      <c r="B26" s="60"/>
      <c r="C26" s="108"/>
      <c r="D26" s="108"/>
      <c r="E26" s="108"/>
      <c r="F26" s="108"/>
      <c r="G26" s="108"/>
      <c r="H26" s="60"/>
      <c r="I26" s="62"/>
    </row>
    <row r="27" spans="1:12" ht="15.75">
      <c r="A27" s="59"/>
      <c r="B27" s="60"/>
      <c r="C27" s="108"/>
      <c r="D27" s="108"/>
      <c r="E27" s="108"/>
      <c r="F27" s="108"/>
      <c r="G27" s="108"/>
      <c r="H27" s="60"/>
      <c r="I27" s="62"/>
    </row>
    <row r="28" spans="1:12" ht="15.75">
      <c r="A28" s="59"/>
      <c r="B28" s="60"/>
      <c r="C28" s="108"/>
      <c r="D28" s="108"/>
      <c r="E28" s="108"/>
      <c r="F28" s="108"/>
      <c r="G28" s="108"/>
      <c r="H28" s="60"/>
      <c r="I28" s="62"/>
    </row>
    <row r="29" spans="1:12" ht="15.75">
      <c r="A29" s="59"/>
      <c r="B29" s="60"/>
      <c r="C29" s="108"/>
      <c r="D29" s="108"/>
      <c r="E29" s="108"/>
      <c r="F29" s="108"/>
      <c r="G29" s="108"/>
      <c r="H29" s="60"/>
      <c r="I29" s="62"/>
    </row>
    <row r="30" spans="1:12" ht="15.75">
      <c r="A30" s="59"/>
      <c r="B30" s="60"/>
      <c r="C30" s="108"/>
      <c r="D30" s="108"/>
      <c r="E30" s="108"/>
      <c r="F30" s="108"/>
      <c r="G30" s="108"/>
      <c r="H30" s="60"/>
      <c r="I30" s="62"/>
    </row>
    <row r="31" spans="1:12" ht="15.75">
      <c r="A31" s="59"/>
      <c r="B31" s="60"/>
      <c r="C31" s="108"/>
      <c r="D31" s="108"/>
      <c r="E31" s="108"/>
      <c r="F31" s="108"/>
      <c r="G31" s="108"/>
      <c r="H31" s="60"/>
      <c r="I31" s="62"/>
    </row>
    <row r="32" spans="1:12" ht="15.75">
      <c r="A32" s="59"/>
      <c r="B32" s="60"/>
      <c r="C32" s="108"/>
      <c r="D32" s="108"/>
      <c r="E32" s="108"/>
      <c r="F32" s="108"/>
      <c r="G32" s="108"/>
      <c r="H32" s="60"/>
      <c r="I32" s="62"/>
    </row>
    <row r="33" spans="1:12" ht="15.75">
      <c r="A33" s="59"/>
      <c r="B33" s="60"/>
      <c r="C33" s="108"/>
      <c r="D33" s="108"/>
      <c r="E33" s="108"/>
      <c r="F33" s="108"/>
      <c r="G33" s="108"/>
      <c r="H33" s="60"/>
      <c r="I33" s="62"/>
      <c r="J33" s="109"/>
      <c r="K33" s="109"/>
      <c r="L33" s="109"/>
    </row>
    <row r="34" spans="1:12" ht="15.75">
      <c r="A34" s="59"/>
      <c r="B34" s="60"/>
      <c r="C34" s="108"/>
      <c r="D34" s="108"/>
      <c r="E34" s="108"/>
      <c r="F34" s="108"/>
      <c r="G34" s="108"/>
      <c r="H34" s="60"/>
      <c r="I34" s="62"/>
      <c r="J34" s="109"/>
      <c r="K34" s="109"/>
      <c r="L34" s="109"/>
    </row>
    <row r="35" spans="1:12" ht="15.75">
      <c r="A35" s="59"/>
      <c r="B35" s="60"/>
      <c r="C35" s="108"/>
      <c r="D35" s="108"/>
      <c r="E35" s="108"/>
      <c r="F35" s="108"/>
      <c r="G35" s="108"/>
      <c r="H35" s="60"/>
      <c r="I35" s="62"/>
      <c r="J35" s="109"/>
      <c r="K35" s="109"/>
      <c r="L35" s="109"/>
    </row>
    <row r="36" spans="1:12" ht="15.75">
      <c r="A36" s="59"/>
      <c r="B36" s="60"/>
      <c r="C36" s="108"/>
      <c r="D36" s="108"/>
      <c r="E36" s="108"/>
      <c r="F36" s="108"/>
      <c r="G36" s="108"/>
      <c r="H36" s="60"/>
      <c r="I36" s="62"/>
      <c r="J36" s="109"/>
      <c r="K36" s="109"/>
      <c r="L36" s="109"/>
    </row>
    <row r="37" spans="1:12" ht="15.75">
      <c r="A37" s="59"/>
      <c r="B37" s="60"/>
      <c r="C37" s="108"/>
      <c r="D37" s="108"/>
      <c r="E37" s="108"/>
      <c r="F37" s="108"/>
      <c r="G37" s="108"/>
      <c r="H37" s="60"/>
      <c r="I37" s="62"/>
      <c r="J37" s="109"/>
      <c r="K37" s="109"/>
      <c r="L37" s="109"/>
    </row>
    <row r="38" spans="1:12" ht="15.75">
      <c r="A38" s="62"/>
      <c r="B38" s="62"/>
      <c r="C38" s="62"/>
      <c r="D38" s="62"/>
      <c r="E38" s="62"/>
      <c r="F38" s="62"/>
      <c r="G38" s="62"/>
      <c r="H38" s="62"/>
      <c r="I38" s="62"/>
      <c r="J38" s="109"/>
      <c r="K38" s="109"/>
      <c r="L38" s="109"/>
    </row>
    <row r="39" spans="1:12" ht="15.75">
      <c r="A39" s="62"/>
      <c r="B39" s="62"/>
      <c r="C39" s="62"/>
      <c r="D39" s="62"/>
      <c r="E39" s="62"/>
      <c r="F39" s="62"/>
      <c r="G39" s="62"/>
      <c r="H39" s="62"/>
      <c r="I39" s="62"/>
      <c r="J39" s="109"/>
      <c r="K39" s="109"/>
      <c r="L39" s="109"/>
    </row>
    <row r="40" spans="1:12" ht="15.75">
      <c r="J40" s="62"/>
    </row>
    <row r="41" spans="1:12" ht="15.75">
      <c r="A41" s="55" t="s">
        <v>54</v>
      </c>
      <c r="J41" s="62"/>
    </row>
    <row r="42" spans="1:12" ht="15.75">
      <c r="J42" s="62"/>
    </row>
    <row r="43" spans="1:12" ht="15.75">
      <c r="J43" s="62"/>
    </row>
    <row r="57" spans="1:1" ht="15.75">
      <c r="A57" s="55" t="s">
        <v>55</v>
      </c>
    </row>
    <row r="73" spans="1:18" ht="15.75">
      <c r="A73" s="55" t="s">
        <v>56</v>
      </c>
    </row>
    <row r="75" spans="1:18">
      <c r="N75" s="117" t="s">
        <v>60</v>
      </c>
      <c r="O75" s="118"/>
      <c r="P75" s="118"/>
      <c r="Q75" s="118"/>
      <c r="R75" s="119"/>
    </row>
    <row r="76" spans="1:18">
      <c r="N76" s="120"/>
      <c r="O76" s="121"/>
      <c r="P76" s="121"/>
      <c r="Q76" s="121"/>
      <c r="R76" s="122"/>
    </row>
    <row r="77" spans="1:18">
      <c r="N77" s="120"/>
      <c r="O77" s="121"/>
      <c r="P77" s="121"/>
      <c r="Q77" s="121"/>
      <c r="R77" s="122"/>
    </row>
    <row r="78" spans="1:18">
      <c r="N78" s="120"/>
      <c r="O78" s="121"/>
      <c r="P78" s="121"/>
      <c r="Q78" s="121"/>
      <c r="R78" s="122"/>
    </row>
    <row r="79" spans="1:18">
      <c r="N79" s="120"/>
      <c r="O79" s="121"/>
      <c r="P79" s="121"/>
      <c r="Q79" s="121"/>
      <c r="R79" s="122"/>
    </row>
    <row r="80" spans="1:18">
      <c r="N80" s="120"/>
      <c r="O80" s="121"/>
      <c r="P80" s="121"/>
      <c r="Q80" s="121"/>
      <c r="R80" s="122"/>
    </row>
    <row r="81" spans="1:18">
      <c r="N81" s="123"/>
      <c r="O81" s="124"/>
      <c r="P81" s="124"/>
      <c r="Q81" s="124"/>
      <c r="R81" s="125"/>
    </row>
    <row r="89" spans="1:18" ht="15.75">
      <c r="A89" s="55" t="s">
        <v>57</v>
      </c>
    </row>
    <row r="104" spans="1:10">
      <c r="J104" s="110"/>
    </row>
    <row r="105" spans="1:10" ht="15.75">
      <c r="A105" s="55" t="s">
        <v>58</v>
      </c>
    </row>
  </sheetData>
  <mergeCells count="11">
    <mergeCell ref="I9:I10"/>
    <mergeCell ref="B17:H17"/>
    <mergeCell ref="B23:H23"/>
    <mergeCell ref="N75:R81"/>
    <mergeCell ref="A1:H1"/>
    <mergeCell ref="A9:A10"/>
    <mergeCell ref="B9:C9"/>
    <mergeCell ref="D9:E9"/>
    <mergeCell ref="F9:F10"/>
    <mergeCell ref="G9:G10"/>
    <mergeCell ref="H9:H10"/>
  </mergeCells>
  <pageMargins left="0.7" right="0.7" top="0.75" bottom="0.75" header="0.3" footer="0.3"/>
  <pageSetup paperSize="9" orientation="portrait" horizontalDpi="180" verticalDpi="18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Z122"/>
  <sheetViews>
    <sheetView tabSelected="1" topLeftCell="A94" workbookViewId="0">
      <selection activeCell="C44" sqref="C44"/>
    </sheetView>
  </sheetViews>
  <sheetFormatPr defaultRowHeight="15"/>
  <cols>
    <col min="2" max="2" width="11.140625" customWidth="1"/>
    <col min="3" max="3" width="25.140625" customWidth="1"/>
    <col min="4" max="4" width="15.42578125" customWidth="1"/>
    <col min="5" max="5" width="24.42578125" customWidth="1"/>
    <col min="6" max="6" width="16" customWidth="1"/>
    <col min="7" max="7" width="24.28515625" customWidth="1"/>
    <col min="8" max="8" width="20.5703125" customWidth="1"/>
    <col min="9" max="9" width="9.28515625" bestFit="1" customWidth="1"/>
  </cols>
  <sheetData>
    <row r="1" spans="1:26" ht="39.75" customHeight="1">
      <c r="B1" s="189" t="s">
        <v>0</v>
      </c>
      <c r="C1" s="188"/>
      <c r="D1" s="188"/>
      <c r="E1" s="190"/>
    </row>
    <row r="4" spans="1:26">
      <c r="A4" s="111" t="s">
        <v>59</v>
      </c>
      <c r="B4" s="114" t="s">
        <v>1</v>
      </c>
      <c r="C4" s="2" t="s">
        <v>2</v>
      </c>
    </row>
    <row r="5" spans="1:26">
      <c r="A5" s="112">
        <v>2000</v>
      </c>
      <c r="B5" s="115">
        <v>1</v>
      </c>
      <c r="C5" s="3">
        <f>1817.9*(B5^2)-15512*B5+143450</f>
        <v>129755.9</v>
      </c>
    </row>
    <row r="6" spans="1:26">
      <c r="A6" s="112">
        <v>2001</v>
      </c>
      <c r="B6" s="115">
        <v>2</v>
      </c>
      <c r="C6" s="3">
        <f t="shared" ref="C6:C16" si="0">1817.9*(B6^2)-15512*B6+143450</f>
        <v>119697.60000000001</v>
      </c>
    </row>
    <row r="7" spans="1:26">
      <c r="A7" s="112">
        <v>2002</v>
      </c>
      <c r="B7" s="115">
        <v>3</v>
      </c>
      <c r="C7" s="3">
        <f t="shared" si="0"/>
        <v>113275.1</v>
      </c>
    </row>
    <row r="8" spans="1:26">
      <c r="A8" s="112">
        <v>2003</v>
      </c>
      <c r="B8" s="115">
        <v>4</v>
      </c>
      <c r="C8" s="3">
        <f t="shared" si="0"/>
        <v>110488.4</v>
      </c>
    </row>
    <row r="9" spans="1:26">
      <c r="A9" s="112">
        <v>2004</v>
      </c>
      <c r="B9" s="115">
        <v>5</v>
      </c>
      <c r="C9" s="3">
        <f t="shared" si="0"/>
        <v>111337.5</v>
      </c>
    </row>
    <row r="10" spans="1:26">
      <c r="A10" s="112">
        <v>2005</v>
      </c>
      <c r="B10" s="115">
        <v>6</v>
      </c>
      <c r="C10" s="3">
        <f t="shared" si="0"/>
        <v>115822.39999999999</v>
      </c>
    </row>
    <row r="11" spans="1:26">
      <c r="A11" s="112">
        <v>2006</v>
      </c>
      <c r="B11" s="115">
        <v>7</v>
      </c>
      <c r="C11" s="3">
        <f t="shared" si="0"/>
        <v>123943.1</v>
      </c>
    </row>
    <row r="12" spans="1:26" ht="15.75">
      <c r="A12" s="112">
        <v>2007</v>
      </c>
      <c r="B12" s="115">
        <v>8</v>
      </c>
      <c r="C12" s="3">
        <f t="shared" si="0"/>
        <v>135699.6</v>
      </c>
      <c r="R12" s="18"/>
      <c r="S12" s="18"/>
      <c r="T12" s="18"/>
      <c r="U12" s="18"/>
      <c r="V12" s="18"/>
      <c r="W12" s="18"/>
      <c r="X12" s="18"/>
      <c r="Y12" s="18"/>
      <c r="Z12" s="18"/>
    </row>
    <row r="13" spans="1:26">
      <c r="A13" s="112">
        <v>2008</v>
      </c>
      <c r="B13" s="115">
        <v>9</v>
      </c>
      <c r="C13" s="3">
        <f t="shared" si="0"/>
        <v>151091.9</v>
      </c>
    </row>
    <row r="14" spans="1:26">
      <c r="A14" s="112">
        <v>2009</v>
      </c>
      <c r="B14" s="115">
        <v>10</v>
      </c>
      <c r="C14" s="3">
        <f t="shared" si="0"/>
        <v>170120</v>
      </c>
    </row>
    <row r="15" spans="1:26">
      <c r="A15" s="112">
        <v>2010</v>
      </c>
      <c r="B15" s="115">
        <v>11</v>
      </c>
      <c r="C15" s="3">
        <f t="shared" si="0"/>
        <v>192783.90000000002</v>
      </c>
    </row>
    <row r="16" spans="1:26">
      <c r="A16" s="113">
        <v>2011</v>
      </c>
      <c r="B16" s="116">
        <v>12</v>
      </c>
      <c r="C16" s="4">
        <f t="shared" si="0"/>
        <v>219083.6</v>
      </c>
    </row>
    <row r="21" spans="2:9" ht="18.75">
      <c r="B21" s="5"/>
      <c r="E21" s="1"/>
      <c r="F21" s="13"/>
    </row>
    <row r="22" spans="2:9" ht="15.75">
      <c r="B22" s="5" t="s">
        <v>3</v>
      </c>
    </row>
    <row r="23" spans="2:9" ht="18.75">
      <c r="D23" s="6"/>
      <c r="G23" s="7" t="s">
        <v>4</v>
      </c>
      <c r="I23">
        <v>1</v>
      </c>
    </row>
    <row r="24" spans="2:9" ht="18.75">
      <c r="B24" s="8" t="s">
        <v>5</v>
      </c>
      <c r="C24" s="8" t="s">
        <v>26</v>
      </c>
      <c r="D24" s="8" t="s">
        <v>27</v>
      </c>
      <c r="E24" s="8"/>
      <c r="F24" s="8"/>
      <c r="G24" s="8"/>
      <c r="H24" s="8"/>
      <c r="I24" s="8"/>
    </row>
    <row r="25" spans="2:9">
      <c r="B25" s="9">
        <v>1</v>
      </c>
      <c r="C25" s="9">
        <v>2</v>
      </c>
      <c r="D25" s="9">
        <v>3</v>
      </c>
      <c r="E25" s="9">
        <v>4</v>
      </c>
      <c r="F25" s="9">
        <v>5</v>
      </c>
      <c r="G25" s="9">
        <v>6</v>
      </c>
      <c r="H25" s="9">
        <v>7</v>
      </c>
      <c r="I25" s="9">
        <v>8</v>
      </c>
    </row>
    <row r="26" spans="2:9">
      <c r="B26" s="9">
        <v>1</v>
      </c>
      <c r="C26" s="14">
        <v>129340</v>
      </c>
      <c r="D26" s="14">
        <f>1817.9*(B26^2)-15512*B26+143450</f>
        <v>129755.9</v>
      </c>
      <c r="E26" s="16">
        <f t="shared" ref="E26:E31" si="1">C26-D26</f>
        <v>-415.89999999999418</v>
      </c>
      <c r="F26" s="16">
        <f t="shared" ref="F26:F31" si="2">ABS(E26)</f>
        <v>415.89999999999418</v>
      </c>
      <c r="G26" s="16">
        <f t="shared" ref="G26:G31" si="3">E26*E26</f>
        <v>172972.80999999517</v>
      </c>
      <c r="H26" s="17">
        <f t="shared" ref="H26:H31" si="4">ROUND(E26/C26,3)</f>
        <v>-3.0000000000000001E-3</v>
      </c>
      <c r="I26" s="17">
        <f t="shared" ref="I26:I31" si="5">ROUND(F26/D26,3)</f>
        <v>3.0000000000000001E-3</v>
      </c>
    </row>
    <row r="27" spans="2:9">
      <c r="B27" s="9">
        <v>2</v>
      </c>
      <c r="C27" s="14">
        <v>118374</v>
      </c>
      <c r="D27" s="14">
        <f t="shared" ref="D27:D34" si="6">1817.9*(B27^2)-15512*B27+143450</f>
        <v>119697.60000000001</v>
      </c>
      <c r="E27" s="16">
        <f t="shared" si="1"/>
        <v>-1323.6000000000058</v>
      </c>
      <c r="F27" s="16">
        <f t="shared" si="2"/>
        <v>1323.6000000000058</v>
      </c>
      <c r="G27" s="16">
        <f t="shared" si="3"/>
        <v>1751916.9600000153</v>
      </c>
      <c r="H27" s="17">
        <f t="shared" si="4"/>
        <v>-1.0999999999999999E-2</v>
      </c>
      <c r="I27" s="17">
        <f t="shared" si="5"/>
        <v>1.0999999999999999E-2</v>
      </c>
    </row>
    <row r="28" spans="2:9">
      <c r="B28" s="9">
        <v>3</v>
      </c>
      <c r="C28" s="14">
        <v>113082</v>
      </c>
      <c r="D28" s="14">
        <f t="shared" si="6"/>
        <v>113275.1</v>
      </c>
      <c r="E28" s="16">
        <f t="shared" si="1"/>
        <v>-193.10000000000582</v>
      </c>
      <c r="F28" s="16">
        <f t="shared" si="2"/>
        <v>193.10000000000582</v>
      </c>
      <c r="G28" s="16">
        <f t="shared" si="3"/>
        <v>37287.610000002249</v>
      </c>
      <c r="H28" s="17">
        <f t="shared" si="4"/>
        <v>-2E-3</v>
      </c>
      <c r="I28" s="17">
        <f t="shared" si="5"/>
        <v>2E-3</v>
      </c>
    </row>
    <row r="29" spans="2:9">
      <c r="B29" s="9">
        <v>4</v>
      </c>
      <c r="C29" s="14">
        <v>113720</v>
      </c>
      <c r="D29" s="14">
        <f t="shared" si="6"/>
        <v>110488.4</v>
      </c>
      <c r="E29" s="16">
        <f t="shared" si="1"/>
        <v>3231.6000000000058</v>
      </c>
      <c r="F29" s="16">
        <f t="shared" si="2"/>
        <v>3231.6000000000058</v>
      </c>
      <c r="G29" s="16">
        <f t="shared" si="3"/>
        <v>10443238.560000038</v>
      </c>
      <c r="H29" s="17">
        <f t="shared" si="4"/>
        <v>2.8000000000000001E-2</v>
      </c>
      <c r="I29" s="17">
        <f t="shared" si="5"/>
        <v>2.9000000000000001E-2</v>
      </c>
    </row>
    <row r="30" spans="2:9">
      <c r="B30" s="9">
        <v>5</v>
      </c>
      <c r="C30" s="14">
        <v>114705</v>
      </c>
      <c r="D30" s="14">
        <f t="shared" si="6"/>
        <v>111337.5</v>
      </c>
      <c r="E30" s="16">
        <f t="shared" si="1"/>
        <v>3367.5</v>
      </c>
      <c r="F30" s="16">
        <f t="shared" si="2"/>
        <v>3367.5</v>
      </c>
      <c r="G30" s="16">
        <f t="shared" si="3"/>
        <v>11340056.25</v>
      </c>
      <c r="H30" s="17">
        <f t="shared" si="4"/>
        <v>2.9000000000000001E-2</v>
      </c>
      <c r="I30" s="17">
        <f t="shared" si="5"/>
        <v>0.03</v>
      </c>
    </row>
    <row r="31" spans="2:9">
      <c r="B31" s="9">
        <v>6</v>
      </c>
      <c r="C31" s="14">
        <v>112846</v>
      </c>
      <c r="D31" s="14">
        <f t="shared" si="6"/>
        <v>115822.39999999999</v>
      </c>
      <c r="E31" s="16">
        <f t="shared" si="1"/>
        <v>-2976.3999999999942</v>
      </c>
      <c r="F31" s="16">
        <f t="shared" si="2"/>
        <v>2976.3999999999942</v>
      </c>
      <c r="G31" s="16">
        <f t="shared" si="3"/>
        <v>8858956.9599999655</v>
      </c>
      <c r="H31" s="17">
        <f t="shared" si="4"/>
        <v>-2.5999999999999999E-2</v>
      </c>
      <c r="I31" s="17">
        <f t="shared" si="5"/>
        <v>2.5999999999999999E-2</v>
      </c>
    </row>
    <row r="32" spans="2:9">
      <c r="B32" s="9">
        <v>7</v>
      </c>
      <c r="C32" s="15">
        <v>122598</v>
      </c>
      <c r="D32" s="14">
        <f t="shared" si="6"/>
        <v>123943.1</v>
      </c>
      <c r="E32" s="16">
        <f>C32-D32</f>
        <v>-1345.1000000000058</v>
      </c>
      <c r="F32" s="16">
        <f>ABS(E32)</f>
        <v>1345.1000000000058</v>
      </c>
      <c r="G32" s="16">
        <f>E32*E32</f>
        <v>1809294.0100000156</v>
      </c>
      <c r="H32" s="17">
        <f>ROUND(E32/C32,3)</f>
        <v>-1.0999999999999999E-2</v>
      </c>
      <c r="I32" s="17">
        <f>ROUND(F32/D32,3)</f>
        <v>1.0999999999999999E-2</v>
      </c>
    </row>
    <row r="33" spans="2:18">
      <c r="B33" s="9">
        <v>8</v>
      </c>
      <c r="C33" s="15">
        <v>131394</v>
      </c>
      <c r="D33" s="14">
        <f t="shared" si="6"/>
        <v>135699.6</v>
      </c>
      <c r="E33" s="16">
        <f t="shared" ref="E33:E34" si="7">C33-D33</f>
        <v>-4305.6000000000058</v>
      </c>
      <c r="F33" s="16">
        <f t="shared" ref="F33:F34" si="8">ABS(E33)</f>
        <v>4305.6000000000058</v>
      </c>
      <c r="G33" s="16">
        <f t="shared" ref="G33:G34" si="9">E33*E33</f>
        <v>18538191.360000052</v>
      </c>
      <c r="H33" s="17">
        <f t="shared" ref="H33:I34" si="10">ROUND(E33/C33,3)</f>
        <v>-3.3000000000000002E-2</v>
      </c>
      <c r="I33" s="17">
        <f t="shared" si="10"/>
        <v>3.2000000000000001E-2</v>
      </c>
    </row>
    <row r="34" spans="2:18">
      <c r="B34" s="9">
        <v>9</v>
      </c>
      <c r="C34" s="15">
        <v>155036</v>
      </c>
      <c r="D34" s="14">
        <f t="shared" si="6"/>
        <v>151091.9</v>
      </c>
      <c r="E34" s="16">
        <f t="shared" si="7"/>
        <v>3944.1000000000058</v>
      </c>
      <c r="F34" s="16">
        <f t="shared" si="8"/>
        <v>3944.1000000000058</v>
      </c>
      <c r="G34" s="16">
        <f t="shared" si="9"/>
        <v>15555924.810000045</v>
      </c>
      <c r="H34" s="17">
        <f t="shared" si="10"/>
        <v>2.5000000000000001E-2</v>
      </c>
      <c r="I34" s="17">
        <f t="shared" si="10"/>
        <v>2.5999999999999999E-2</v>
      </c>
    </row>
    <row r="35" spans="2:18" ht="18.75">
      <c r="B35" s="38" t="s">
        <v>6</v>
      </c>
      <c r="C35" s="38"/>
      <c r="D35" s="38"/>
      <c r="E35" s="10">
        <f>SUM(E26:E34)</f>
        <v>-16.5</v>
      </c>
      <c r="F35" s="10">
        <f>SUM(F26:F34)</f>
        <v>21102.900000000023</v>
      </c>
      <c r="G35" s="11">
        <f>SUM(G26:G34)</f>
        <v>68507839.330000117</v>
      </c>
      <c r="H35" s="12">
        <f>SUM(H32:H34)</f>
        <v>-1.8999999999999996E-2</v>
      </c>
      <c r="I35" s="12">
        <f>SUM(I32:I34)</f>
        <v>6.8999999999999992E-2</v>
      </c>
    </row>
    <row r="37" spans="2:18" ht="18.75">
      <c r="B37" s="35" t="s">
        <v>7</v>
      </c>
      <c r="C37" s="36"/>
      <c r="D37" s="36"/>
      <c r="E37" s="37"/>
      <c r="F37" s="20"/>
      <c r="G37" s="20"/>
      <c r="H37" s="20"/>
      <c r="I37" s="20"/>
      <c r="J37" s="20"/>
      <c r="K37" s="19"/>
      <c r="L37" s="19"/>
      <c r="M37" s="19"/>
      <c r="N37" s="19"/>
      <c r="O37" s="19"/>
      <c r="P37" s="19"/>
    </row>
    <row r="38" spans="2:18" ht="18.75">
      <c r="B38" s="39" t="s">
        <v>8</v>
      </c>
      <c r="C38" s="40"/>
      <c r="D38" s="40"/>
      <c r="E38" s="40"/>
      <c r="F38" s="40"/>
      <c r="G38" s="40"/>
      <c r="H38" s="40"/>
      <c r="I38" s="40"/>
      <c r="J38" s="41"/>
      <c r="K38" s="19"/>
      <c r="L38" s="19"/>
      <c r="M38" s="19"/>
      <c r="N38" s="19"/>
      <c r="O38" s="19"/>
      <c r="P38" s="19"/>
    </row>
    <row r="39" spans="2:18" ht="18.75">
      <c r="B39" s="25" t="s">
        <v>9</v>
      </c>
      <c r="C39" s="25"/>
      <c r="D39" s="26"/>
      <c r="E39" s="22"/>
      <c r="F39" s="20"/>
      <c r="G39" s="20"/>
      <c r="H39" s="20"/>
      <c r="I39" s="20"/>
      <c r="J39" s="20"/>
      <c r="K39" s="19"/>
      <c r="L39" s="19"/>
      <c r="M39" s="19"/>
      <c r="N39" s="19"/>
      <c r="O39" s="19"/>
      <c r="P39" s="19"/>
    </row>
    <row r="40" spans="2:18" ht="18.75">
      <c r="B40" s="20"/>
      <c r="C40" s="20"/>
      <c r="D40" s="21"/>
      <c r="E40" s="22"/>
      <c r="F40" s="20"/>
      <c r="G40" s="20"/>
      <c r="H40" s="20"/>
      <c r="I40" s="20"/>
      <c r="J40" s="20"/>
      <c r="K40" s="19"/>
      <c r="L40" s="19"/>
      <c r="M40" s="19"/>
      <c r="N40" s="19"/>
      <c r="O40" s="19"/>
      <c r="P40" s="19"/>
    </row>
    <row r="41" spans="2:18" ht="18.75">
      <c r="B41" s="27" t="s">
        <v>10</v>
      </c>
      <c r="C41" s="28">
        <f>ROUND(E35/B34,I24)</f>
        <v>-2</v>
      </c>
      <c r="D41" s="25"/>
      <c r="E41" s="25"/>
      <c r="F41" s="30" t="s">
        <v>19</v>
      </c>
      <c r="G41" s="23"/>
      <c r="H41" s="23"/>
      <c r="I41" s="23"/>
      <c r="J41" s="23"/>
      <c r="K41" s="23"/>
      <c r="L41" s="23"/>
      <c r="M41" s="23"/>
      <c r="N41" s="19"/>
      <c r="O41" s="19"/>
      <c r="P41" s="19"/>
    </row>
    <row r="42" spans="2:18" ht="18.75">
      <c r="B42" s="25" t="s">
        <v>11</v>
      </c>
      <c r="C42" s="25"/>
      <c r="D42" s="25"/>
      <c r="E42" s="25"/>
      <c r="F42" s="19"/>
      <c r="G42" s="20"/>
      <c r="H42" s="20"/>
      <c r="I42" s="20"/>
      <c r="J42" s="20"/>
      <c r="K42" s="19"/>
      <c r="L42" s="19"/>
      <c r="M42" s="19"/>
      <c r="N42" s="19"/>
      <c r="O42" s="19"/>
      <c r="P42" s="19"/>
    </row>
    <row r="43" spans="2:18" ht="18.75">
      <c r="B43" s="20"/>
      <c r="C43" s="20"/>
      <c r="D43" s="20"/>
      <c r="E43" s="20"/>
      <c r="F43" s="19"/>
      <c r="G43" s="20"/>
      <c r="H43" s="20"/>
      <c r="I43" s="20"/>
      <c r="J43" s="20"/>
      <c r="K43" s="19"/>
      <c r="L43" s="19"/>
      <c r="M43" s="19"/>
      <c r="N43" s="19"/>
      <c r="O43" s="19"/>
      <c r="P43" s="19"/>
    </row>
    <row r="44" spans="2:18" ht="18.75">
      <c r="B44" s="26" t="s">
        <v>12</v>
      </c>
      <c r="C44" s="29">
        <f>ROUND(F35/B34,1)</f>
        <v>2344.8000000000002</v>
      </c>
      <c r="D44" s="20"/>
      <c r="E44" s="20"/>
      <c r="F44" s="30" t="s">
        <v>20</v>
      </c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31"/>
      <c r="R44" s="31"/>
    </row>
    <row r="45" spans="2:18" ht="18.75">
      <c r="B45" s="20"/>
      <c r="C45" s="20"/>
      <c r="D45" s="20"/>
      <c r="E45" s="20"/>
      <c r="F45" s="20"/>
      <c r="G45" s="20"/>
      <c r="H45" s="20"/>
      <c r="I45" s="20"/>
      <c r="J45" s="20"/>
      <c r="K45" s="19"/>
      <c r="L45" s="19"/>
      <c r="M45" s="19"/>
      <c r="N45" s="19"/>
      <c r="O45" s="19"/>
      <c r="P45" s="19"/>
    </row>
    <row r="46" spans="2:18" ht="18.75">
      <c r="B46" s="25" t="s">
        <v>13</v>
      </c>
      <c r="C46" s="25"/>
      <c r="D46" s="25"/>
      <c r="E46" s="25"/>
      <c r="F46" s="19"/>
      <c r="G46" s="20"/>
      <c r="H46" s="20"/>
      <c r="I46" s="20"/>
      <c r="J46" s="20"/>
      <c r="K46" s="19"/>
      <c r="L46" s="19"/>
      <c r="M46" s="19"/>
      <c r="N46" s="19"/>
      <c r="O46" s="19"/>
      <c r="P46" s="19"/>
    </row>
    <row r="47" spans="2:18" ht="18.75">
      <c r="B47" s="20"/>
      <c r="C47" s="20"/>
      <c r="D47" s="20"/>
      <c r="E47" s="20"/>
      <c r="F47" s="20"/>
      <c r="G47" s="20"/>
      <c r="H47" s="20"/>
      <c r="I47" s="20"/>
      <c r="J47" s="20"/>
      <c r="K47" s="19"/>
      <c r="L47" s="19"/>
      <c r="M47" s="19"/>
      <c r="N47" s="19"/>
      <c r="O47" s="19"/>
      <c r="P47" s="19"/>
    </row>
    <row r="48" spans="2:18" ht="18.75">
      <c r="B48" s="26" t="s">
        <v>24</v>
      </c>
      <c r="C48" s="29">
        <f>ROUND((G35*1/9)^(1/2),I23)</f>
        <v>2759</v>
      </c>
      <c r="D48" s="20"/>
      <c r="E48" s="20"/>
      <c r="F48" s="30" t="s">
        <v>21</v>
      </c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31"/>
      <c r="R48" s="31"/>
    </row>
    <row r="49" spans="1:17" ht="18.75"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</row>
    <row r="50" spans="1:17" ht="18.75">
      <c r="B50" s="42" t="s">
        <v>14</v>
      </c>
      <c r="C50" s="43"/>
      <c r="D50" s="43"/>
      <c r="E50" s="43"/>
      <c r="F50" s="43"/>
      <c r="G50" s="43"/>
      <c r="H50" s="43"/>
      <c r="I50" s="43"/>
      <c r="J50" s="44"/>
      <c r="K50" s="19"/>
      <c r="L50" s="19"/>
      <c r="M50" s="19"/>
      <c r="N50" s="19"/>
      <c r="O50" s="19"/>
      <c r="P50" s="19"/>
    </row>
    <row r="51" spans="1:17" ht="18.75">
      <c r="B51" s="23" t="s">
        <v>25</v>
      </c>
      <c r="C51" s="23"/>
      <c r="D51" s="23"/>
      <c r="E51" s="23"/>
      <c r="F51" s="23"/>
      <c r="G51" s="20"/>
      <c r="H51" s="20"/>
      <c r="I51" s="20"/>
      <c r="J51" s="20"/>
      <c r="K51" s="19"/>
      <c r="L51" s="19"/>
      <c r="M51" s="19"/>
      <c r="N51" s="19"/>
      <c r="O51" s="19"/>
      <c r="P51" s="19"/>
    </row>
    <row r="52" spans="1:17" ht="18.75">
      <c r="B52" s="20"/>
      <c r="C52" s="20"/>
      <c r="D52" s="20"/>
      <c r="E52" s="20"/>
      <c r="F52" s="20"/>
      <c r="G52" s="20"/>
      <c r="H52" s="20"/>
      <c r="I52" s="20"/>
      <c r="J52" s="20"/>
      <c r="K52" s="19"/>
      <c r="L52" s="19"/>
      <c r="M52" s="19"/>
      <c r="N52" s="19"/>
      <c r="O52" s="19"/>
      <c r="P52" s="19"/>
    </row>
    <row r="53" spans="1:17" ht="18.75">
      <c r="B53" s="24" t="s">
        <v>15</v>
      </c>
      <c r="C53" s="32">
        <f>ROUND(1/9*H35*100,2)</f>
        <v>-0.21</v>
      </c>
      <c r="D53" s="23" t="s">
        <v>16</v>
      </c>
      <c r="E53" s="20"/>
      <c r="F53" s="33" t="s">
        <v>22</v>
      </c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4"/>
    </row>
    <row r="54" spans="1:17" ht="18.75">
      <c r="B54" s="20"/>
      <c r="C54" s="20"/>
      <c r="D54" s="20"/>
      <c r="E54" s="20"/>
      <c r="F54" s="20"/>
      <c r="G54" s="20"/>
      <c r="H54" s="20"/>
      <c r="I54" s="20"/>
      <c r="J54" s="20"/>
      <c r="K54" s="19"/>
      <c r="L54" s="19"/>
      <c r="M54" s="19"/>
      <c r="N54" s="19"/>
      <c r="O54" s="19"/>
      <c r="P54" s="19"/>
    </row>
    <row r="55" spans="1:17" ht="18.75">
      <c r="B55" s="20"/>
      <c r="C55" s="20"/>
      <c r="D55" s="20"/>
      <c r="E55" s="20"/>
      <c r="F55" s="20"/>
      <c r="G55" s="20"/>
      <c r="H55" s="20"/>
      <c r="I55" s="20"/>
      <c r="J55" s="20"/>
      <c r="K55" s="19"/>
      <c r="L55" s="19"/>
      <c r="M55" s="19"/>
      <c r="N55" s="19"/>
      <c r="O55" s="19"/>
      <c r="P55" s="19"/>
    </row>
    <row r="56" spans="1:17" ht="18.75">
      <c r="B56" s="23" t="s">
        <v>17</v>
      </c>
      <c r="C56" s="23"/>
      <c r="D56" s="23"/>
      <c r="E56" s="23"/>
      <c r="F56" s="20"/>
      <c r="G56" s="20"/>
      <c r="H56" s="20"/>
      <c r="I56" s="20"/>
      <c r="J56" s="20"/>
      <c r="K56" s="19"/>
      <c r="L56" s="19"/>
      <c r="M56" s="19"/>
      <c r="N56" s="19"/>
      <c r="O56" s="19"/>
      <c r="P56" s="19"/>
    </row>
    <row r="57" spans="1:17" ht="18.75">
      <c r="B57" s="20"/>
      <c r="C57" s="20"/>
      <c r="D57" s="20"/>
      <c r="E57" s="20"/>
      <c r="F57" s="20"/>
      <c r="G57" s="20"/>
      <c r="H57" s="20"/>
      <c r="I57" s="20"/>
      <c r="J57" s="20"/>
      <c r="K57" s="19"/>
      <c r="L57" s="19"/>
      <c r="M57" s="19"/>
      <c r="N57" s="19"/>
      <c r="O57" s="19"/>
      <c r="P57" s="19"/>
    </row>
    <row r="58" spans="1:17" ht="18.75">
      <c r="B58" s="24" t="s">
        <v>18</v>
      </c>
      <c r="C58" s="32">
        <f>ROUND(1/9*I35*100,2)</f>
        <v>0.77</v>
      </c>
      <c r="D58" s="23" t="s">
        <v>16</v>
      </c>
      <c r="E58" s="20"/>
      <c r="F58" s="33" t="s">
        <v>23</v>
      </c>
      <c r="G58" s="33"/>
      <c r="H58" s="33"/>
      <c r="I58" s="33"/>
      <c r="J58" s="33"/>
      <c r="K58" s="33"/>
      <c r="L58" s="33"/>
      <c r="M58" s="33"/>
      <c r="N58" s="33"/>
      <c r="O58" s="33"/>
      <c r="P58" s="33"/>
    </row>
    <row r="61" spans="1:17" ht="15.75">
      <c r="A61" s="137" t="s">
        <v>72</v>
      </c>
      <c r="B61" s="137"/>
      <c r="C61" s="137"/>
      <c r="D61" s="137"/>
      <c r="E61" s="137"/>
      <c r="F61" s="137"/>
      <c r="G61" s="137"/>
      <c r="H61" s="137"/>
      <c r="I61" s="137"/>
    </row>
    <row r="62" spans="1:17" ht="15.75">
      <c r="A62" s="138" t="s">
        <v>61</v>
      </c>
      <c r="B62" s="138"/>
      <c r="C62" s="138"/>
      <c r="D62" s="138"/>
      <c r="E62" s="138" t="s">
        <v>62</v>
      </c>
      <c r="F62" s="139">
        <f>SUM(B65:B73)/A73</f>
        <v>123455</v>
      </c>
      <c r="G62" s="138" t="str">
        <f>D24</f>
        <v xml:space="preserve">     </v>
      </c>
      <c r="H62" s="138"/>
      <c r="I62" s="138"/>
    </row>
    <row r="63" spans="1:17" ht="15.75">
      <c r="A63" s="140"/>
      <c r="B63" s="140"/>
      <c r="C63" s="140"/>
      <c r="D63" s="140"/>
      <c r="E63" s="140"/>
      <c r="F63" s="140"/>
      <c r="G63" s="140"/>
      <c r="H63" s="140"/>
      <c r="I63" s="140"/>
    </row>
    <row r="64" spans="1:17" ht="23.25" customHeight="1">
      <c r="A64" s="128" t="s">
        <v>63</v>
      </c>
      <c r="B64" s="128" t="s">
        <v>64</v>
      </c>
      <c r="C64" s="129" t="s">
        <v>65</v>
      </c>
      <c r="D64" s="128" t="s">
        <v>66</v>
      </c>
      <c r="E64" s="128" t="s">
        <v>67</v>
      </c>
      <c r="F64" s="128" t="s">
        <v>68</v>
      </c>
      <c r="G64" s="128" t="s">
        <v>69</v>
      </c>
      <c r="H64" s="143" t="s">
        <v>70</v>
      </c>
      <c r="I64" s="140"/>
    </row>
    <row r="65" spans="1:13" ht="15.75" customHeight="1">
      <c r="A65" s="141">
        <f>0+1</f>
        <v>1</v>
      </c>
      <c r="B65" s="142">
        <f>C26</f>
        <v>129340</v>
      </c>
      <c r="C65" s="132">
        <f>B65*B65</f>
        <v>16728835600</v>
      </c>
      <c r="D65" s="131">
        <f>1817.9*(A65^2)-15512*A65+143450</f>
        <v>129755.9</v>
      </c>
      <c r="E65" s="132">
        <f>D65-B65</f>
        <v>415.89999999999418</v>
      </c>
      <c r="F65" s="130">
        <f>E65*E65</f>
        <v>172972.80999999517</v>
      </c>
      <c r="G65" s="132">
        <f>F$62-B65</f>
        <v>-5885</v>
      </c>
      <c r="H65" s="133">
        <f>G65*G65</f>
        <v>34633225</v>
      </c>
      <c r="I65" s="140"/>
    </row>
    <row r="66" spans="1:13" ht="15.75" customHeight="1">
      <c r="A66" s="128">
        <f>A65+1</f>
        <v>2</v>
      </c>
      <c r="B66" s="142">
        <f t="shared" ref="B66:B73" si="11">C27</f>
        <v>118374</v>
      </c>
      <c r="C66" s="132">
        <f t="shared" ref="C66:C73" si="12">B66*B66</f>
        <v>14012403876</v>
      </c>
      <c r="D66" s="131">
        <f t="shared" ref="D66:D73" si="13">1817.9*(A66^2)-15512*A66+143450</f>
        <v>119697.60000000001</v>
      </c>
      <c r="E66" s="132">
        <f t="shared" ref="E66:E73" si="14">D66-B66</f>
        <v>1323.6000000000058</v>
      </c>
      <c r="F66" s="130">
        <f t="shared" ref="F66:F73" si="15">E66*E66</f>
        <v>1751916.9600000153</v>
      </c>
      <c r="G66" s="132">
        <f t="shared" ref="G66:G73" si="16">F$62-B66</f>
        <v>5081</v>
      </c>
      <c r="H66" s="133">
        <f t="shared" ref="H66:H73" si="17">G66*G66</f>
        <v>25816561</v>
      </c>
      <c r="I66" s="140"/>
    </row>
    <row r="67" spans="1:13" ht="15.75">
      <c r="A67" s="128">
        <f t="shared" ref="A67:A73" si="18">A66+1</f>
        <v>3</v>
      </c>
      <c r="B67" s="142">
        <f t="shared" si="11"/>
        <v>113082</v>
      </c>
      <c r="C67" s="132">
        <f t="shared" si="12"/>
        <v>12787538724</v>
      </c>
      <c r="D67" s="131">
        <f t="shared" si="13"/>
        <v>113275.1</v>
      </c>
      <c r="E67" s="132">
        <f t="shared" si="14"/>
        <v>193.10000000000582</v>
      </c>
      <c r="F67" s="130">
        <f t="shared" si="15"/>
        <v>37287.610000002249</v>
      </c>
      <c r="G67" s="132">
        <f t="shared" si="16"/>
        <v>10373</v>
      </c>
      <c r="H67" s="133">
        <f t="shared" si="17"/>
        <v>107599129</v>
      </c>
      <c r="I67" s="140"/>
    </row>
    <row r="68" spans="1:13" ht="15.75">
      <c r="A68" s="141">
        <v>4</v>
      </c>
      <c r="B68" s="142">
        <f t="shared" si="11"/>
        <v>113720</v>
      </c>
      <c r="C68" s="132">
        <f t="shared" si="12"/>
        <v>12932238400</v>
      </c>
      <c r="D68" s="131">
        <f t="shared" si="13"/>
        <v>110488.4</v>
      </c>
      <c r="E68" s="132">
        <f t="shared" si="14"/>
        <v>-3231.6000000000058</v>
      </c>
      <c r="F68" s="130">
        <f t="shared" si="15"/>
        <v>10443238.560000038</v>
      </c>
      <c r="G68" s="132">
        <f t="shared" si="16"/>
        <v>9735</v>
      </c>
      <c r="H68" s="133">
        <f t="shared" si="17"/>
        <v>94770225</v>
      </c>
      <c r="I68" s="140"/>
    </row>
    <row r="69" spans="1:13" ht="15.75">
      <c r="A69" s="128">
        <v>5</v>
      </c>
      <c r="B69" s="142">
        <f t="shared" si="11"/>
        <v>114705</v>
      </c>
      <c r="C69" s="132">
        <f t="shared" si="12"/>
        <v>13157237025</v>
      </c>
      <c r="D69" s="131">
        <f t="shared" si="13"/>
        <v>111337.5</v>
      </c>
      <c r="E69" s="132">
        <f t="shared" si="14"/>
        <v>-3367.5</v>
      </c>
      <c r="F69" s="130">
        <f t="shared" si="15"/>
        <v>11340056.25</v>
      </c>
      <c r="G69" s="132">
        <f t="shared" si="16"/>
        <v>8750</v>
      </c>
      <c r="H69" s="133">
        <f t="shared" si="17"/>
        <v>76562500</v>
      </c>
      <c r="I69" s="140"/>
    </row>
    <row r="70" spans="1:13" ht="15.75">
      <c r="A70" s="128">
        <f t="shared" si="18"/>
        <v>6</v>
      </c>
      <c r="B70" s="142">
        <f t="shared" si="11"/>
        <v>112846</v>
      </c>
      <c r="C70" s="132">
        <f t="shared" si="12"/>
        <v>12734219716</v>
      </c>
      <c r="D70" s="131">
        <f t="shared" si="13"/>
        <v>115822.39999999999</v>
      </c>
      <c r="E70" s="132">
        <f t="shared" si="14"/>
        <v>2976.3999999999942</v>
      </c>
      <c r="F70" s="130">
        <f t="shared" si="15"/>
        <v>8858956.9599999655</v>
      </c>
      <c r="G70" s="132">
        <f t="shared" si="16"/>
        <v>10609</v>
      </c>
      <c r="H70" s="133">
        <f t="shared" si="17"/>
        <v>112550881</v>
      </c>
      <c r="I70" s="140"/>
    </row>
    <row r="71" spans="1:13" ht="15.75">
      <c r="A71" s="141">
        <v>7</v>
      </c>
      <c r="B71" s="142">
        <f t="shared" si="11"/>
        <v>122598</v>
      </c>
      <c r="C71" s="132">
        <f t="shared" si="12"/>
        <v>15030269604</v>
      </c>
      <c r="D71" s="131">
        <f t="shared" si="13"/>
        <v>123943.1</v>
      </c>
      <c r="E71" s="132">
        <f t="shared" si="14"/>
        <v>1345.1000000000058</v>
      </c>
      <c r="F71" s="130">
        <f t="shared" si="15"/>
        <v>1809294.0100000156</v>
      </c>
      <c r="G71" s="132">
        <f t="shared" si="16"/>
        <v>857</v>
      </c>
      <c r="H71" s="133">
        <f t="shared" si="17"/>
        <v>734449</v>
      </c>
      <c r="I71" s="140"/>
    </row>
    <row r="72" spans="1:13" ht="15.75">
      <c r="A72" s="128">
        <f t="shared" ref="A72:A73" si="19">A71+1</f>
        <v>8</v>
      </c>
      <c r="B72" s="142">
        <f t="shared" si="11"/>
        <v>131394</v>
      </c>
      <c r="C72" s="132">
        <f t="shared" si="12"/>
        <v>17264383236</v>
      </c>
      <c r="D72" s="131">
        <f t="shared" si="13"/>
        <v>135699.6</v>
      </c>
      <c r="E72" s="132">
        <f t="shared" si="14"/>
        <v>4305.6000000000058</v>
      </c>
      <c r="F72" s="130">
        <f t="shared" si="15"/>
        <v>18538191.360000052</v>
      </c>
      <c r="G72" s="132">
        <f t="shared" si="16"/>
        <v>-7939</v>
      </c>
      <c r="H72" s="133">
        <f t="shared" si="17"/>
        <v>63027721</v>
      </c>
      <c r="I72" s="140"/>
    </row>
    <row r="73" spans="1:13" ht="15.75">
      <c r="A73" s="128">
        <f t="shared" si="18"/>
        <v>9</v>
      </c>
      <c r="B73" s="142">
        <f t="shared" si="11"/>
        <v>155036</v>
      </c>
      <c r="C73" s="132">
        <f t="shared" si="12"/>
        <v>24036161296</v>
      </c>
      <c r="D73" s="131">
        <f t="shared" si="13"/>
        <v>151091.9</v>
      </c>
      <c r="E73" s="132">
        <f t="shared" si="14"/>
        <v>-3944.1000000000058</v>
      </c>
      <c r="F73" s="130">
        <f t="shared" si="15"/>
        <v>15555924.810000045</v>
      </c>
      <c r="G73" s="132">
        <f t="shared" si="16"/>
        <v>-31581</v>
      </c>
      <c r="H73" s="133">
        <f t="shared" si="17"/>
        <v>997359561</v>
      </c>
      <c r="I73" s="140"/>
    </row>
    <row r="74" spans="1:13" ht="15.75">
      <c r="A74" s="134" t="s">
        <v>71</v>
      </c>
      <c r="B74" s="134" t="s">
        <v>51</v>
      </c>
      <c r="C74" s="135">
        <f>SUM(C65:C73)</f>
        <v>138683287477</v>
      </c>
      <c r="D74" s="135" t="s">
        <v>49</v>
      </c>
      <c r="E74" s="135" t="s">
        <v>49</v>
      </c>
      <c r="F74" s="130">
        <f>SUM(F65:F73)</f>
        <v>68507839.330000117</v>
      </c>
      <c r="G74" s="135" t="s">
        <v>49</v>
      </c>
      <c r="H74" s="135">
        <f>SUM(H65:H73)</f>
        <v>1513054252</v>
      </c>
      <c r="I74" s="140"/>
    </row>
    <row r="75" spans="1:13" ht="15.75">
      <c r="A75" s="144"/>
      <c r="B75" s="144"/>
      <c r="C75" s="145"/>
      <c r="D75" s="145"/>
      <c r="E75" s="145"/>
      <c r="F75" s="146"/>
      <c r="G75" s="145"/>
      <c r="H75" s="145"/>
      <c r="I75" s="140"/>
    </row>
    <row r="76" spans="1:13" ht="15.75">
      <c r="A76" s="144"/>
      <c r="B76" s="144"/>
      <c r="C76" s="145"/>
      <c r="D76" s="145"/>
      <c r="E76" s="145"/>
      <c r="F76" s="146"/>
      <c r="G76" s="145"/>
      <c r="H76" s="145"/>
      <c r="I76" s="140"/>
    </row>
    <row r="77" spans="1:13" ht="18.75" customHeight="1">
      <c r="A77" s="144"/>
      <c r="B77" s="169" t="s">
        <v>73</v>
      </c>
      <c r="C77" s="170"/>
      <c r="D77" s="170"/>
      <c r="E77" s="170"/>
      <c r="F77" s="170"/>
      <c r="G77" s="170"/>
      <c r="H77" s="170"/>
      <c r="I77" s="170"/>
      <c r="J77" s="171"/>
    </row>
    <row r="78" spans="1:13" ht="18.75" customHeight="1"/>
    <row r="79" spans="1:13" ht="18.75" customHeight="1">
      <c r="A79" s="147" t="s">
        <v>74</v>
      </c>
      <c r="B79" s="148"/>
      <c r="C79" s="148"/>
      <c r="D79" s="148"/>
      <c r="E79" s="148"/>
      <c r="F79" s="127"/>
      <c r="G79" s="148"/>
      <c r="H79" s="148"/>
      <c r="I79" s="148"/>
    </row>
    <row r="80" spans="1:13" ht="18.75">
      <c r="A80" s="20"/>
      <c r="B80" s="20"/>
      <c r="C80" s="20"/>
      <c r="D80" s="20"/>
      <c r="E80" s="20"/>
      <c r="F80" s="20"/>
      <c r="G80" s="20"/>
      <c r="H80" s="172" t="s">
        <v>93</v>
      </c>
      <c r="I80" s="173"/>
      <c r="J80" s="174"/>
      <c r="K80" s="174"/>
      <c r="L80" s="174"/>
      <c r="M80" s="174"/>
    </row>
    <row r="81" spans="1:23" ht="18.75">
      <c r="A81" s="21" t="s">
        <v>75</v>
      </c>
      <c r="B81" s="136">
        <f>ROUND((G35/C74)^(1/2),2)</f>
        <v>0.02</v>
      </c>
      <c r="C81" s="20"/>
      <c r="D81" s="20"/>
      <c r="E81" s="20"/>
      <c r="F81" s="20"/>
      <c r="G81" s="20"/>
      <c r="H81" s="20"/>
      <c r="I81" s="20"/>
    </row>
    <row r="82" spans="1:23" ht="18.75">
      <c r="A82" s="20"/>
      <c r="B82" s="20"/>
      <c r="C82" s="20"/>
      <c r="D82" s="20"/>
      <c r="E82" s="20"/>
      <c r="F82" s="20"/>
      <c r="G82" s="20"/>
      <c r="H82" s="20"/>
      <c r="I82" s="20"/>
    </row>
    <row r="83" spans="1:23" ht="18.75" customHeight="1">
      <c r="A83" s="147" t="s">
        <v>76</v>
      </c>
      <c r="B83" s="20"/>
      <c r="C83" s="20"/>
      <c r="D83" s="20"/>
      <c r="E83" s="20"/>
      <c r="F83" s="20"/>
      <c r="G83" s="20"/>
      <c r="H83" s="175" t="s">
        <v>94</v>
      </c>
      <c r="I83" s="175"/>
      <c r="J83" s="175"/>
      <c r="K83" s="175"/>
      <c r="L83" s="175"/>
      <c r="M83" s="175"/>
      <c r="N83" s="175"/>
      <c r="O83" s="175"/>
      <c r="P83" s="175"/>
      <c r="Q83" s="175"/>
      <c r="R83" s="175"/>
      <c r="S83" s="175"/>
      <c r="T83" s="175"/>
      <c r="U83" s="175"/>
      <c r="V83" s="175"/>
      <c r="W83" s="175"/>
    </row>
    <row r="84" spans="1:23" ht="18.75">
      <c r="A84" s="20"/>
      <c r="B84" s="20"/>
      <c r="C84" s="20"/>
      <c r="D84" s="20"/>
      <c r="E84" s="20"/>
      <c r="F84" s="20"/>
      <c r="G84" s="20"/>
      <c r="H84" s="175"/>
      <c r="I84" s="175"/>
      <c r="J84" s="175"/>
      <c r="K84" s="175"/>
      <c r="L84" s="175"/>
      <c r="M84" s="175"/>
      <c r="N84" s="175"/>
      <c r="O84" s="175"/>
      <c r="P84" s="175"/>
      <c r="Q84" s="175"/>
      <c r="R84" s="175"/>
      <c r="S84" s="175"/>
      <c r="T84" s="175"/>
      <c r="U84" s="175"/>
      <c r="V84" s="175"/>
      <c r="W84" s="175"/>
    </row>
    <row r="85" spans="1:23" ht="18.75">
      <c r="A85" s="21" t="s">
        <v>77</v>
      </c>
      <c r="B85" s="136">
        <f>ROUND((G35/H74)^(1/2),2)</f>
        <v>0.21</v>
      </c>
      <c r="C85" s="20"/>
      <c r="D85" s="20"/>
      <c r="E85" s="20"/>
      <c r="F85" s="20"/>
      <c r="G85" s="127"/>
      <c r="H85" s="20"/>
      <c r="I85" s="20"/>
    </row>
    <row r="86" spans="1:23" ht="18.75">
      <c r="A86" s="20"/>
      <c r="B86" s="20"/>
      <c r="C86" s="20"/>
      <c r="D86" s="20"/>
      <c r="E86" s="20"/>
      <c r="F86" s="20"/>
      <c r="G86" s="20"/>
      <c r="H86" s="20"/>
      <c r="I86" s="20"/>
    </row>
    <row r="87" spans="1:23" ht="18.75">
      <c r="A87" s="149"/>
      <c r="B87" s="149"/>
      <c r="C87" s="149"/>
      <c r="D87" s="149"/>
      <c r="E87" s="149"/>
      <c r="F87" s="149"/>
      <c r="G87" s="149"/>
      <c r="H87" s="149"/>
      <c r="I87" s="149"/>
    </row>
    <row r="88" spans="1:23" ht="18.75">
      <c r="A88" s="147" t="s">
        <v>78</v>
      </c>
      <c r="B88" s="20"/>
      <c r="C88" s="20"/>
      <c r="D88" s="20"/>
      <c r="E88" s="20"/>
      <c r="F88" s="127"/>
      <c r="G88" s="20"/>
      <c r="H88" s="20"/>
      <c r="I88" s="20"/>
    </row>
    <row r="89" spans="1:23" ht="18.75">
      <c r="A89" s="20"/>
      <c r="B89" s="20"/>
      <c r="C89" s="20"/>
      <c r="D89" s="20"/>
      <c r="E89" s="20"/>
      <c r="F89" s="20"/>
      <c r="G89" s="20"/>
      <c r="H89" s="20"/>
      <c r="I89" s="20"/>
    </row>
    <row r="90" spans="1:23" ht="18.75">
      <c r="A90" s="21" t="s">
        <v>79</v>
      </c>
      <c r="B90" s="136">
        <f>ROUND((G35/F74)^(1/2),2)</f>
        <v>1</v>
      </c>
      <c r="C90" s="20"/>
      <c r="D90" s="20"/>
      <c r="E90" s="20"/>
      <c r="F90" s="20"/>
      <c r="G90" s="20"/>
      <c r="H90" s="176"/>
      <c r="I90" s="20"/>
    </row>
    <row r="91" spans="1:23" ht="15.75">
      <c r="A91" s="144"/>
      <c r="B91" s="144"/>
      <c r="C91" s="145"/>
      <c r="D91" s="145"/>
      <c r="E91" s="145"/>
      <c r="F91" s="146"/>
      <c r="G91" s="145"/>
      <c r="H91" s="145"/>
      <c r="I91" s="140"/>
    </row>
    <row r="92" spans="1:23" ht="15.75">
      <c r="A92" s="144"/>
      <c r="B92" s="144"/>
      <c r="C92" s="145"/>
      <c r="D92" s="145"/>
      <c r="E92" s="145"/>
      <c r="F92" s="146"/>
      <c r="G92" s="145"/>
      <c r="H92" s="145"/>
      <c r="I92" s="140"/>
    </row>
    <row r="93" spans="1:23" ht="18.75">
      <c r="A93" s="19" t="s">
        <v>80</v>
      </c>
      <c r="B93" s="19"/>
      <c r="C93" s="19"/>
      <c r="D93" s="166"/>
      <c r="E93" s="168" t="s">
        <v>91</v>
      </c>
      <c r="F93" s="168"/>
      <c r="G93" s="168"/>
      <c r="H93" s="168"/>
      <c r="I93" s="168"/>
    </row>
    <row r="94" spans="1:23" ht="18.75">
      <c r="A94" s="19" t="s">
        <v>89</v>
      </c>
      <c r="B94" s="19"/>
      <c r="C94" s="19"/>
      <c r="D94" s="167"/>
      <c r="E94" s="168"/>
      <c r="F94" s="168"/>
      <c r="G94" s="168"/>
      <c r="H94" s="168"/>
      <c r="I94" s="168"/>
    </row>
    <row r="95" spans="1:23" ht="18.75">
      <c r="A95" s="19"/>
      <c r="B95" s="19"/>
      <c r="C95" s="19"/>
      <c r="D95" s="19"/>
      <c r="E95" s="19"/>
      <c r="F95" s="19"/>
      <c r="G95" s="150">
        <v>2.2622</v>
      </c>
      <c r="H95" s="19"/>
      <c r="I95" s="19"/>
    </row>
    <row r="96" spans="1:23" ht="18.75">
      <c r="A96" s="19" t="s">
        <v>81</v>
      </c>
      <c r="B96" s="19"/>
      <c r="C96" s="19"/>
      <c r="D96" s="19"/>
      <c r="F96" s="19"/>
      <c r="G96" s="19"/>
      <c r="H96" s="19"/>
      <c r="I96" s="19"/>
    </row>
    <row r="97" spans="1:9" ht="18.75">
      <c r="A97" s="19"/>
      <c r="B97" s="19"/>
      <c r="C97" s="19"/>
      <c r="D97" s="19" t="s">
        <v>82</v>
      </c>
    </row>
    <row r="98" spans="1:9" ht="18.75">
      <c r="A98" s="151" t="s">
        <v>83</v>
      </c>
      <c r="B98" s="180">
        <f>C48*G95</f>
        <v>6241.4098000000004</v>
      </c>
      <c r="C98" s="19"/>
      <c r="D98" s="19"/>
    </row>
    <row r="100" spans="1:9" ht="15.75">
      <c r="A100" s="152" t="s">
        <v>92</v>
      </c>
      <c r="B100" s="152"/>
      <c r="C100" s="152"/>
      <c r="D100" s="152"/>
      <c r="E100" s="152"/>
      <c r="F100" s="152"/>
      <c r="G100" s="152"/>
      <c r="H100" s="152"/>
      <c r="I100" s="152"/>
    </row>
    <row r="101" spans="1:9" ht="18.75">
      <c r="D101" s="164" t="s">
        <v>90</v>
      </c>
      <c r="E101" s="165"/>
    </row>
    <row r="102" spans="1:9" ht="15.75">
      <c r="B102" s="153" t="s">
        <v>84</v>
      </c>
      <c r="C102" s="154" t="s">
        <v>63</v>
      </c>
      <c r="D102" s="154" t="s">
        <v>85</v>
      </c>
      <c r="E102" s="155" t="s">
        <v>86</v>
      </c>
      <c r="F102" s="155"/>
      <c r="G102" s="155"/>
      <c r="H102" s="155"/>
    </row>
    <row r="103" spans="1:9" ht="15.75">
      <c r="B103" s="156"/>
      <c r="C103" s="157"/>
      <c r="D103" s="157"/>
      <c r="E103" s="158" t="s">
        <v>87</v>
      </c>
      <c r="F103" s="159"/>
      <c r="G103" s="158" t="s">
        <v>88</v>
      </c>
      <c r="H103" s="159"/>
    </row>
    <row r="104" spans="1:9" ht="18.75">
      <c r="B104" s="160">
        <v>1</v>
      </c>
      <c r="C104" s="160">
        <v>10</v>
      </c>
      <c r="D104" s="161">
        <f>1817.9*(C104^2)-15512*C104+143450</f>
        <v>170120</v>
      </c>
      <c r="E104" s="162">
        <f>ROUND(D104-B$98,1)</f>
        <v>163878.6</v>
      </c>
      <c r="F104" s="163"/>
      <c r="G104" s="162">
        <f>ROUND(D104+B$98,1)</f>
        <v>176361.4</v>
      </c>
      <c r="H104" s="163"/>
    </row>
    <row r="105" spans="1:9" ht="18.75">
      <c r="B105" s="160">
        <v>2</v>
      </c>
      <c r="C105" s="160">
        <v>11</v>
      </c>
      <c r="D105" s="161">
        <f t="shared" ref="D105:D106" si="20">1817.9*(C105^2)-15512*C105+143450</f>
        <v>192783.90000000002</v>
      </c>
      <c r="E105" s="162">
        <f t="shared" ref="E105:E106" si="21">ROUND(D105-B$98,1)</f>
        <v>186542.5</v>
      </c>
      <c r="F105" s="163"/>
      <c r="G105" s="162">
        <f t="shared" ref="G105:G106" si="22">ROUND(D105+B$98,1)</f>
        <v>199025.3</v>
      </c>
      <c r="H105" s="163"/>
    </row>
    <row r="106" spans="1:9" ht="18.75">
      <c r="B106" s="160">
        <v>2</v>
      </c>
      <c r="C106" s="160">
        <v>12</v>
      </c>
      <c r="D106" s="161">
        <f t="shared" si="20"/>
        <v>219083.6</v>
      </c>
      <c r="E106" s="162">
        <f t="shared" si="21"/>
        <v>212842.2</v>
      </c>
      <c r="F106" s="163"/>
      <c r="G106" s="162">
        <f t="shared" si="22"/>
        <v>225325</v>
      </c>
      <c r="H106" s="163"/>
    </row>
    <row r="107" spans="1:9" ht="15.75">
      <c r="A107" s="144"/>
      <c r="B107" s="144"/>
      <c r="C107" s="145"/>
      <c r="D107" s="145"/>
      <c r="E107" s="145"/>
      <c r="F107" s="146"/>
      <c r="G107" s="145"/>
      <c r="H107" s="145"/>
      <c r="I107" s="140"/>
    </row>
    <row r="108" spans="1:9" ht="15.75">
      <c r="A108" s="144"/>
      <c r="B108" s="144"/>
      <c r="C108" s="145"/>
      <c r="D108" s="145"/>
      <c r="E108" s="145"/>
      <c r="F108" s="146"/>
      <c r="G108" s="145"/>
      <c r="H108" s="145"/>
      <c r="I108" s="140"/>
    </row>
    <row r="109" spans="1:9" ht="15.75">
      <c r="A109" s="144"/>
      <c r="B109" s="144"/>
      <c r="C109" s="145"/>
      <c r="D109" s="145"/>
      <c r="E109" s="145"/>
      <c r="F109" s="146"/>
      <c r="G109" s="145"/>
      <c r="H109" s="145"/>
      <c r="I109" s="140"/>
    </row>
    <row r="110" spans="1:9" ht="15.75">
      <c r="A110" s="144"/>
      <c r="B110" s="144"/>
      <c r="C110" s="145"/>
      <c r="D110" s="145"/>
      <c r="E110" s="145"/>
      <c r="F110" s="146"/>
      <c r="G110" s="145"/>
      <c r="H110" s="145"/>
      <c r="I110" s="140"/>
    </row>
    <row r="111" spans="1:9" ht="15.75">
      <c r="A111" s="144"/>
      <c r="B111" s="144"/>
      <c r="C111" s="145"/>
      <c r="D111" s="145"/>
      <c r="E111" s="145"/>
      <c r="F111" s="146"/>
      <c r="G111" s="145"/>
      <c r="H111" s="145"/>
      <c r="I111" s="140"/>
    </row>
    <row r="112" spans="1:9">
      <c r="A112" s="127"/>
      <c r="B112" s="127"/>
      <c r="C112" s="127"/>
      <c r="D112" s="127"/>
      <c r="E112" s="127"/>
      <c r="F112" s="127"/>
      <c r="G112" s="127"/>
      <c r="H112" s="127"/>
      <c r="I112" s="127"/>
    </row>
    <row r="116" spans="2:11" ht="18.75" customHeight="1">
      <c r="B116" s="177" t="s">
        <v>95</v>
      </c>
      <c r="C116" s="178"/>
      <c r="D116" s="178"/>
      <c r="E116" s="178"/>
      <c r="F116" s="178"/>
      <c r="G116" s="178"/>
      <c r="H116" s="178"/>
      <c r="I116" s="178"/>
      <c r="J116" s="178"/>
      <c r="K116" s="181"/>
    </row>
    <row r="117" spans="2:11" ht="18.75" customHeight="1">
      <c r="B117" s="182"/>
      <c r="C117" s="179"/>
      <c r="D117" s="179"/>
      <c r="E117" s="179"/>
      <c r="F117" s="179"/>
      <c r="G117" s="179"/>
      <c r="H117" s="179"/>
      <c r="I117" s="179"/>
      <c r="J117" s="179"/>
      <c r="K117" s="183"/>
    </row>
    <row r="118" spans="2:11" ht="18.75" customHeight="1">
      <c r="B118" s="182"/>
      <c r="C118" s="179"/>
      <c r="D118" s="179"/>
      <c r="E118" s="179"/>
      <c r="F118" s="179"/>
      <c r="G118" s="179"/>
      <c r="H118" s="179"/>
      <c r="I118" s="179"/>
      <c r="J118" s="179"/>
      <c r="K118" s="183"/>
    </row>
    <row r="119" spans="2:11">
      <c r="B119" s="182"/>
      <c r="C119" s="179"/>
      <c r="D119" s="179"/>
      <c r="E119" s="179"/>
      <c r="F119" s="179"/>
      <c r="G119" s="179"/>
      <c r="H119" s="179"/>
      <c r="I119" s="179"/>
      <c r="J119" s="179"/>
      <c r="K119" s="183"/>
    </row>
    <row r="120" spans="2:11">
      <c r="B120" s="182"/>
      <c r="C120" s="179"/>
      <c r="D120" s="179"/>
      <c r="E120" s="179"/>
      <c r="F120" s="179"/>
      <c r="G120" s="179"/>
      <c r="H120" s="179"/>
      <c r="I120" s="179"/>
      <c r="J120" s="179"/>
      <c r="K120" s="183"/>
    </row>
    <row r="121" spans="2:11">
      <c r="B121" s="182"/>
      <c r="C121" s="179"/>
      <c r="D121" s="179"/>
      <c r="E121" s="179"/>
      <c r="F121" s="179"/>
      <c r="G121" s="179"/>
      <c r="H121" s="179"/>
      <c r="I121" s="179"/>
      <c r="J121" s="179"/>
      <c r="K121" s="183"/>
    </row>
    <row r="122" spans="2:11">
      <c r="B122" s="184"/>
      <c r="C122" s="185"/>
      <c r="D122" s="185"/>
      <c r="E122" s="185"/>
      <c r="F122" s="185"/>
      <c r="G122" s="185"/>
      <c r="H122" s="185"/>
      <c r="I122" s="185"/>
      <c r="J122" s="185"/>
      <c r="K122" s="186"/>
    </row>
  </sheetData>
  <mergeCells count="23">
    <mergeCell ref="B116:K122"/>
    <mergeCell ref="B1:E1"/>
    <mergeCell ref="E106:F106"/>
    <mergeCell ref="G106:H106"/>
    <mergeCell ref="H83:W84"/>
    <mergeCell ref="G103:H103"/>
    <mergeCell ref="E104:F104"/>
    <mergeCell ref="G104:H104"/>
    <mergeCell ref="E105:F105"/>
    <mergeCell ref="G105:H105"/>
    <mergeCell ref="B35:D35"/>
    <mergeCell ref="B38:J38"/>
    <mergeCell ref="B50:J50"/>
    <mergeCell ref="A61:I61"/>
    <mergeCell ref="B77:J77"/>
    <mergeCell ref="A87:I87"/>
    <mergeCell ref="E93:I94"/>
    <mergeCell ref="A100:I100"/>
    <mergeCell ref="B102:B103"/>
    <mergeCell ref="C102:C103"/>
    <mergeCell ref="D102:D103"/>
    <mergeCell ref="E102:H102"/>
    <mergeCell ref="E103:F103"/>
  </mergeCells>
  <pageMargins left="0.7" right="0.7" top="0.75" bottom="0.75" header="0.3" footer="0.3"/>
  <pageSetup paperSize="9" orientation="portrait" horizontalDpi="180" verticalDpi="18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Условие</vt:lpstr>
      <vt:lpstr>Решение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2021-11-29T19:48:12Z</dcterms:modified>
</cp:coreProperties>
</file>